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pcdeloitte-my.sharepoint.com/personal/skonglapamnuay_deloitte_com/Documents/Desktop/Engagement/EVER/FY2024/YE/FS/SET/"/>
    </mc:Choice>
  </mc:AlternateContent>
  <xr:revisionPtr revIDLastSave="10" documentId="13_ncr:1_{8BE4592D-EA98-4780-9367-A3783724320D}" xr6:coauthVersionLast="47" xr6:coauthVersionMax="47" xr10:uidLastSave="{383B8BF8-4988-4AE4-BCB6-A2E9B0ED1C82}"/>
  <bookViews>
    <workbookView xWindow="-108" yWindow="-108" windowWidth="23256" windowHeight="13896" tabRatio="737" activeTab="4" xr2:uid="{00000000-000D-0000-FFFF-FFFF00000000}"/>
  </bookViews>
  <sheets>
    <sheet name="Balance sheet" sheetId="1" r:id="rId1"/>
    <sheet name="Profit and loss" sheetId="2" r:id="rId2"/>
    <sheet name="SE-Conso" sheetId="3" r:id="rId3"/>
    <sheet name="SE-Separate" sheetId="4" r:id="rId4"/>
    <sheet name="Cash flow" sheetId="6" r:id="rId5"/>
  </sheets>
  <definedNames>
    <definedName name="_xlnm.Print_Area" localSheetId="0">'Balance sheet'!$A$1:$I$140</definedName>
    <definedName name="_xlnm.Print_Area" localSheetId="4">'Cash flow'!$A$1:$J$139</definedName>
    <definedName name="_xlnm.Print_Area" localSheetId="1">'Profit and loss'!$A$1:$I$93</definedName>
    <definedName name="_xlnm.Print_Area" localSheetId="2">'SE-Conso'!$A$1:$T$30</definedName>
    <definedName name="_xlnm.Print_Area" localSheetId="3">'SE-Separate'!$A$1:$N$31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8" i="3" l="1"/>
  <c r="L18" i="3"/>
  <c r="G25" i="2"/>
  <c r="D58" i="6"/>
  <c r="G15" i="2" l="1"/>
  <c r="D76" i="6" l="1"/>
  <c r="D114" i="6"/>
  <c r="C73" i="1" l="1"/>
  <c r="C57" i="1"/>
  <c r="D115" i="6"/>
  <c r="C56" i="2"/>
  <c r="C19" i="2"/>
  <c r="C13" i="2"/>
  <c r="D75" i="6"/>
  <c r="G13" i="2" l="1"/>
  <c r="C66" i="2" l="1"/>
  <c r="C20" i="1" l="1"/>
  <c r="E20" i="1"/>
  <c r="G20" i="1"/>
  <c r="I20" i="1"/>
  <c r="C35" i="1"/>
  <c r="E35" i="1"/>
  <c r="G35" i="1"/>
  <c r="I35" i="1"/>
  <c r="C67" i="1"/>
  <c r="E67" i="1"/>
  <c r="G67" i="1"/>
  <c r="I67" i="1"/>
  <c r="C79" i="1"/>
  <c r="E79" i="1"/>
  <c r="G79" i="1"/>
  <c r="I79" i="1"/>
  <c r="C118" i="1"/>
  <c r="C61" i="2"/>
  <c r="E80" i="1" l="1"/>
  <c r="C80" i="1"/>
  <c r="E36" i="1"/>
  <c r="I80" i="1"/>
  <c r="G80" i="1"/>
  <c r="I36" i="1"/>
  <c r="C36" i="1"/>
  <c r="G36" i="1"/>
  <c r="D11" i="6" l="1"/>
  <c r="C62" i="2" l="1"/>
  <c r="R22" i="3"/>
  <c r="L22" i="3"/>
  <c r="L24" i="3" l="1"/>
  <c r="P22" i="3"/>
  <c r="H11" i="6"/>
  <c r="H119" i="6" l="1"/>
  <c r="H121" i="6" l="1"/>
  <c r="D121" i="6"/>
  <c r="N24" i="3" l="1"/>
  <c r="C120" i="1" s="1"/>
  <c r="J24" i="3"/>
  <c r="H24" i="3"/>
  <c r="F24" i="3"/>
  <c r="D24" i="3"/>
  <c r="N18" i="3"/>
  <c r="E120" i="1" s="1"/>
  <c r="J18" i="3"/>
  <c r="H18" i="3"/>
  <c r="F18" i="3"/>
  <c r="D18" i="3"/>
  <c r="I36" i="2"/>
  <c r="I10" i="2"/>
  <c r="I16" i="2" s="1"/>
  <c r="I26" i="2" s="1"/>
  <c r="I28" i="2" s="1"/>
  <c r="I66" i="2" s="1"/>
  <c r="E36" i="2"/>
  <c r="E10" i="2"/>
  <c r="E16" i="2" s="1"/>
  <c r="E26" i="2" s="1"/>
  <c r="E28" i="2" s="1"/>
  <c r="E58" i="2" s="1"/>
  <c r="E66" i="2" s="1"/>
  <c r="T23" i="3"/>
  <c r="T21" i="3"/>
  <c r="T20" i="3"/>
  <c r="J20" i="4"/>
  <c r="H20" i="4"/>
  <c r="F20" i="4"/>
  <c r="D20" i="4"/>
  <c r="N18" i="4"/>
  <c r="J119" i="6"/>
  <c r="F119" i="6"/>
  <c r="J84" i="6"/>
  <c r="F84" i="6"/>
  <c r="J36" i="6"/>
  <c r="J66" i="6" s="1"/>
  <c r="J70" i="6" s="1"/>
  <c r="F36" i="6"/>
  <c r="F66" i="6" s="1"/>
  <c r="F70" i="6" s="1"/>
  <c r="C121" i="1" l="1"/>
  <c r="C124" i="1" s="1"/>
  <c r="C125" i="1" s="1"/>
  <c r="F120" i="6"/>
  <c r="F122" i="6" s="1"/>
  <c r="J120" i="6"/>
  <c r="J122" i="6" s="1"/>
  <c r="I58" i="2"/>
  <c r="I37" i="2"/>
  <c r="E37" i="2"/>
  <c r="E63" i="2" s="1"/>
  <c r="T15" i="3"/>
  <c r="I63" i="2" l="1"/>
  <c r="J15" i="4"/>
  <c r="D15" i="4"/>
  <c r="H15" i="4"/>
  <c r="F15" i="4"/>
  <c r="N13" i="4"/>
  <c r="N12" i="4" l="1"/>
  <c r="G10" i="2" l="1"/>
  <c r="G16" i="2" s="1"/>
  <c r="G26" i="2" s="1"/>
  <c r="L15" i="4" l="1"/>
  <c r="I117" i="1" s="1"/>
  <c r="N14" i="4"/>
  <c r="N15" i="4" s="1"/>
  <c r="I118" i="1" l="1"/>
  <c r="I121" i="1"/>
  <c r="I124" i="1" s="1"/>
  <c r="I125" i="1" s="1"/>
  <c r="T13" i="3"/>
  <c r="T14" i="3" l="1"/>
  <c r="T17" i="3" l="1"/>
  <c r="R18" i="3" l="1"/>
  <c r="E123" i="1" s="1"/>
  <c r="T16" i="3" l="1"/>
  <c r="T18" i="3" s="1"/>
  <c r="G28" i="2" l="1"/>
  <c r="L19" i="4" s="1"/>
  <c r="G37" i="2" l="1"/>
  <c r="G56" i="2" s="1"/>
  <c r="G61" i="2" s="1"/>
  <c r="H9" i="6" l="1"/>
  <c r="G63" i="2"/>
  <c r="G58" i="2"/>
  <c r="G66" i="2"/>
  <c r="N19" i="4" l="1"/>
  <c r="N20" i="4" s="1"/>
  <c r="L20" i="4"/>
  <c r="G117" i="1" s="1"/>
  <c r="G121" i="1" s="1"/>
  <c r="G124" i="1" l="1"/>
  <c r="G125" i="1" s="1"/>
  <c r="G118" i="1"/>
  <c r="R24" i="3"/>
  <c r="H36" i="6" l="1"/>
  <c r="H66" i="6" s="1"/>
  <c r="H70" i="6" s="1"/>
  <c r="H84" i="6" l="1"/>
  <c r="H120" i="6" s="1"/>
  <c r="H122" i="6" s="1"/>
  <c r="C10" i="2" l="1"/>
  <c r="C16" i="2" l="1"/>
  <c r="D84" i="6" l="1"/>
  <c r="C26" i="2" l="1"/>
  <c r="C28" i="2" s="1"/>
  <c r="C58" i="2" s="1"/>
  <c r="C37" i="2" l="1"/>
  <c r="D9" i="6" l="1"/>
  <c r="C63" i="2"/>
  <c r="E117" i="1" s="1"/>
  <c r="E118" i="1" l="1"/>
  <c r="E121" i="1"/>
  <c r="E124" i="1" s="1"/>
  <c r="E125" i="1" s="1"/>
  <c r="D36" i="6"/>
  <c r="D66" i="6" s="1"/>
  <c r="D70" i="6" s="1"/>
  <c r="D119" i="6" l="1"/>
  <c r="D120" i="6" s="1"/>
  <c r="D122" i="6" s="1"/>
  <c r="T22" i="3" l="1"/>
  <c r="T24" i="3" s="1"/>
  <c r="P24" i="3"/>
</calcChain>
</file>

<file path=xl/sharedStrings.xml><?xml version="1.0" encoding="utf-8"?>
<sst xmlns="http://schemas.openxmlformats.org/spreadsheetml/2006/main" count="371" uniqueCount="234">
  <si>
    <t>บริษัท เอเวอร์แลนด์ จำกัด (มหาชน) และบริษัทย่อย</t>
  </si>
  <si>
    <t>หน่วย : บาท</t>
  </si>
  <si>
    <t>หมายเหตุ</t>
  </si>
  <si>
    <t>งบการเงินรวม</t>
  </si>
  <si>
    <t>งบการเงินเฉพาะกิจการ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</si>
  <si>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</si>
  <si>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</si>
  <si>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</si>
  <si>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</si>
  <si>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เงินจ่ายล่วงหน้าให้ผู้รับเหมา</t>
  </si>
  <si>
    <t>เงินให้กู้ยืมระยะสั้นแก่กิจการที่เกี่ยวข้องกัน</t>
  </si>
  <si>
    <t>ต้นทุนการพัฒนาโครงการ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</si>
  <si>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</si>
  <si>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</si>
  <si>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</si>
  <si>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</si>
  <si>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เงินฝากสถาบันการเงินที่ติดภาระค้ำประกัน</t>
  </si>
  <si>
    <t>เงินลงทุนในบริษัทย่อย</t>
  </si>
  <si>
    <t>ที่ดินรอการพัฒนา</t>
  </si>
  <si>
    <t>ที่ดิน อาคารและอุปกรณ์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</si>
  <si>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</si>
  <si>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</si>
  <si>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</si>
  <si>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</si>
  <si>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</si>
  <si>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</si>
  <si>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ลงชื่อ.................................................................กรรมการ</t>
  </si>
  <si>
    <t>บริษัท เอเวอร์แลนด์ จำกัด (มหาชน)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</si>
  <si>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</si>
  <si>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</si>
  <si>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</si>
  <si>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เงินกู้ยืมระยะสั้นอื่น</t>
  </si>
  <si>
    <t>เงินรับล่วงหน้าจากลูกค้า</t>
  </si>
  <si>
    <t>เจ้าหนี้เงินประกันผลงาน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</si>
  <si>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</si>
  <si>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</si>
  <si>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</si>
  <si>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</si>
  <si>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เงินกู้ยืมระยะยาวอื่น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</si>
  <si>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</si>
  <si>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</si>
  <si>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</si>
  <si>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</si>
  <si>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</si>
  <si>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</si>
  <si>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</si>
  <si>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</si>
  <si>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      ทุนจดทะเบียน </t>
  </si>
  <si>
    <t xml:space="preserve">      ทุนที่ออกและชำระแล้ว</t>
  </si>
  <si>
    <t>ชำระครบแล้ว</t>
  </si>
  <si>
    <t>ส่วนต่ำกว่ามูลค่าหุ้นสามัญ</t>
  </si>
  <si>
    <t>กำไร (ขาดทุน) สะสม</t>
  </si>
  <si>
    <t xml:space="preserve">ทุนสำรองตามกฎหมาย   </t>
  </si>
  <si>
    <t xml:space="preserve">            รวมส่วนของบริษัทใหญ่</t>
  </si>
  <si>
    <t>ส่วนเกินจากการเปลี่ยนแปลงสัดส่วนการถือหุ้น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</si>
  <si>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</si>
  <si>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</si>
  <si>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</si>
  <si>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</si>
  <si>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กำไรขั้นต้น</t>
  </si>
  <si>
    <t>รายได้อื่น</t>
  </si>
  <si>
    <t>ต้นทุนในการจัดจำหน่าย</t>
  </si>
  <si>
    <t xml:space="preserve">ค่าใช้จ่ายในการบริหาร </t>
  </si>
  <si>
    <t>ต้นทุนทางการเงิน</t>
  </si>
  <si>
    <t>31</t>
  </si>
  <si>
    <t>ผลประโยชน์พนักงานที่กำหนดไว้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</si>
  <si>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</si>
  <si>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</si>
  <si>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r>
      <t>งบกำไรขาดทุนและกำไรขาดทุนเบ็ดเสร็จอื่น</t>
    </r>
    <r>
      <rPr>
        <sz val="18"/>
        <rFont val="Angsana New"/>
        <family val="1"/>
      </rPr>
      <t xml:space="preserve"> (ต่อ)</t>
    </r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</si>
  <si>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</si>
  <si>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</si>
  <si>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จำนวนหุ้นสามัญถัวเฉลี่ยถ่วงน้ำหนัก (หุ้น)</t>
  </si>
  <si>
    <t>หน่วย: บาท</t>
  </si>
  <si>
    <t>ส่วนของบริษัทใหญ่</t>
  </si>
  <si>
    <t>ส่วนได้เสียที่</t>
  </si>
  <si>
    <t>รวม</t>
  </si>
  <si>
    <t>ทุนที่ออก</t>
  </si>
  <si>
    <t>ส่วนเกินจาก</t>
  </si>
  <si>
    <t>รวมส่วนของ</t>
  </si>
  <si>
    <t>ไม่มีอำนาจควบคุม</t>
  </si>
  <si>
    <t>และชำระแล้ว</t>
  </si>
  <si>
    <t>มูลค่าหุ้นสามัญ</t>
  </si>
  <si>
    <t>จัดสรรแล้ว</t>
  </si>
  <si>
    <t>ยังไม่ได้จัดสรร</t>
  </si>
  <si>
    <t>การเปลี่ยนแปลง</t>
  </si>
  <si>
    <t>บริษัทใหญ่</t>
  </si>
  <si>
    <t>ทุนสำรอง</t>
  </si>
  <si>
    <t>(ขาดทุน)</t>
  </si>
  <si>
    <t>สัดส่วนการถือหุ้น</t>
  </si>
  <si>
    <t>ตามกฎหมาย</t>
  </si>
  <si>
    <t>ในบริษัทย่อย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</si>
  <si>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</si>
  <si>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</si>
  <si>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</si>
  <si>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</si>
  <si>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>ขาดทุนจากการตัดจำหน่ายภาษีถูกหัก ณ ที่จ่าย</t>
  </si>
  <si>
    <t xml:space="preserve">ค่าใช้จ่ายผลประโยชน์พนักงาน </t>
  </si>
  <si>
    <t>(กำไร) ขาดทุนจากการจำหน่ายที่ดิน อาคารและอุปกรณ์</t>
  </si>
  <si>
    <t>สินทรัพย์ดำเนินงาน (เพิ่มขึ้น) ลดลง</t>
  </si>
  <si>
    <t>หนี้สินดำเนินงานเพิ่มขึ้น (ลดลง)</t>
  </si>
  <si>
    <t>ผลประโยชน์พนักงานจ่าย</t>
  </si>
  <si>
    <t>เงินสดรับดอกเบี้ย</t>
  </si>
  <si>
    <t>เงินสดรับจากภาษีเงินได้ขอคืน</t>
  </si>
  <si>
    <t>เงินสดจ่ายภาษีเงินได้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</si>
  <si>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</si>
  <si>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</si>
  <si>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เงินสดจ่ายสำหรับเงินให้กู้ยืมระยะสั้นแก่กิจการที่เกี่ยวข้องกัน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</si>
  <si>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</si>
  <si>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เงินสดจ่ายซื้อที่ดิน อาคารและอุปกรณ์</t>
  </si>
  <si>
    <t>เงินสดรับจากการขายที่ดิน อาคาร และอุปกรณ์</t>
  </si>
  <si>
    <t>กระแสเงินสดจากกิจกรรมจัดหาเงิน</t>
  </si>
  <si>
    <t>เงินสดรับจากเงินกู้ยืมระยะยาวอื่น</t>
  </si>
  <si>
    <t>เงินสดจ่ายชำระเงินกู้ยืมระยะยาวอื่น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</si>
  <si>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</si>
  <si>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</si>
  <si>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เงินสดจ่ายดอกเบี้ย</t>
  </si>
  <si>
    <t>เงินสดและรายการเทียบเท่าเงินสด ณ วันต้นปี</t>
  </si>
  <si>
    <t>เงินสดและรายการเทียบเท่าเงินสด ณ วันปลายปี</t>
  </si>
  <si>
    <r>
      <t>งบกระแสเงินสด</t>
    </r>
    <r>
      <rPr>
        <sz val="18"/>
        <rFont val="Angsana New"/>
        <family val="1"/>
      </rPr>
      <t xml:space="preserve"> (ต่อ)</t>
    </r>
  </si>
  <si>
    <t>ค่าธรรมเนียมทางการเงินตัดจ่าย</t>
  </si>
  <si>
    <t>เงินสดจ่ายค่าธรรมเนียมรอการตัดจ่าย</t>
  </si>
  <si>
    <t>เงินสดจ่ายดอกเบี้ยจ่ายล่วงหน้า</t>
  </si>
  <si>
    <t>ค่าใช้จ่ายอื่น</t>
  </si>
  <si>
    <t>เงินให้กู้ยืมระยะยาวแก่กิจการที่เกี่ยวข้องกัน</t>
  </si>
  <si>
    <t>เงินสดรับจากเงินกู้ยืมระยะสั้นจากบุคคลหรือกิจการที่เกี่ยวข้องกัน</t>
  </si>
  <si>
    <t>เงินสดรับจากเงินกู้ยืมระยะสั้นอื่น</t>
  </si>
  <si>
    <t>เงินกู้ยืมระยะสั้นจากบุคคลและกิจการที่เกี่ยวข้องกัน</t>
  </si>
  <si>
    <t xml:space="preserve">     ในบริษัทย่อย</t>
  </si>
  <si>
    <t>เงินสดจ่ายชำระเงินกู้ยืมระยะสั้นจากบุคคลหรือกิจการที่เกี่ยวข้องกัน</t>
  </si>
  <si>
    <t>เงินสดจ่ายชำระเงินกู้ยืมระยะสั้นอื่น</t>
  </si>
  <si>
    <t>ขาดทุนจากการด้อยค่าของเงินลงทุนในบริษัทย่อย</t>
  </si>
  <si>
    <t>30</t>
  </si>
  <si>
    <t>สินทรัพย์ภาษีเงินได้ของปีปัจจุบัน</t>
  </si>
  <si>
    <t>หนี้สินภาษีเงินได้รอการตัดบัญชี</t>
  </si>
  <si>
    <t xml:space="preserve">          ยังไม่ได้จัดสรร (ขาดทุน) </t>
  </si>
  <si>
    <t xml:space="preserve">          จัดสรรแล้ว</t>
  </si>
  <si>
    <t>32</t>
  </si>
  <si>
    <t>ขาดทุนจากการประมาณการหนี้สินสำหรับผลเสียหายจากคดีฟ้องร้อง</t>
  </si>
  <si>
    <t>ประมาณการหนี้สินสำหรับผลเสียหายจากคดีฟ้องร้อง</t>
  </si>
  <si>
    <t>ขาดทุนจากการด้อยค่าเงินลงทุนในบริษัทย่อย</t>
  </si>
  <si>
    <t>สินทรัพย์สิทธิการใช้</t>
  </si>
  <si>
    <t>ส่วนของเงินกู้ยืมระยะยาวจากบุคคลและกิจการ</t>
  </si>
  <si>
    <t>ที่เกี่ยวข้องกันที่ถึงกำหนดชำระภายในหนึ่งปี</t>
  </si>
  <si>
    <t>รายได้ทางการเงิน</t>
  </si>
  <si>
    <t>มาตรฐานการรายงานทางการเงิน ฉบับที่ 9</t>
  </si>
  <si>
    <t>เงินปันผลรับ</t>
  </si>
  <si>
    <t>สินทรัพย์ที่เกิดขึ้นจากสัญญา - หมุนเวียน</t>
  </si>
  <si>
    <t>เงินปันผลจ่าย</t>
  </si>
  <si>
    <t>สินทรัพย์ทางการเงินไม่หมุนเวียนอื่น</t>
  </si>
  <si>
    <t>หนี้สินตามสัญญาเช่า</t>
  </si>
  <si>
    <t>สินทรัพย์ไม่มีตัวตนอื่นนอกจากค่าความนิยม</t>
  </si>
  <si>
    <t>เงินสดจ่ายเพื่อซื้อสินทรัพย์ไม่มีตัวตนอื่นนอกจากค่าความนิยม</t>
  </si>
  <si>
    <t>ผลขาดทุนจากการวัดมูลค่าใหม่ของ</t>
  </si>
  <si>
    <t>ขาดทุนเบ็ดเสร็จอื่นสำหรับปี - สุทธิจากภาษี</t>
  </si>
  <si>
    <t>ส่วนต่ำกว่า</t>
  </si>
  <si>
    <t>เงินสดจ่ายชำระหนี้สินตามสัญญาเช่า</t>
  </si>
  <si>
    <t>ภาษีเงินได้นิติบุคคลค้างจ่าย</t>
  </si>
  <si>
    <t>รายได้จากการขายและการให้บริการ</t>
  </si>
  <si>
    <t>ต้นทุนขายและการให้บริการ</t>
  </si>
  <si>
    <t>รายการที่จะไม่ถูกจัดประเภทใหม่ไว้ในกำไรหรือขาดทุนในภายหลัง</t>
  </si>
  <si>
    <t>ขาดทุนเบ็ดเสร็จรวมสำหรับปี</t>
  </si>
  <si>
    <t>ประมาณการหนี้สินค่าประกันความเสียหาย</t>
  </si>
  <si>
    <t>28</t>
  </si>
  <si>
    <t>12</t>
  </si>
  <si>
    <t>กำไร (ขาดทุน) สุทธิที่จากการเปลี่ยนแปลงเงื่อนไขใหม่ของ</t>
  </si>
  <si>
    <t>เครื่องมือทางการเงินที่วัดมูลค่าด้วยราคาทุนตัดจำหน่าย</t>
  </si>
  <si>
    <t>ที่ไม่ถือเป็นการตัดรายการ</t>
  </si>
  <si>
    <t>กำไรจากการเปลี่ยนแปลงเงื่อนไขใหม่ของหนี้สินทางการเงินที่วัดมูลค่า</t>
  </si>
  <si>
    <t xml:space="preserve">    ด้วยราคาทุนตัดจำหน่ายที่ไม่ถือเป็นการตัดรายการ</t>
  </si>
  <si>
    <t>เงินสดจ่ายชำระเงินกู้ยืมระยะยาวจากบุคคลหรือกิจการที่เกี่ยวข้องกัน</t>
  </si>
  <si>
    <t>เงินสดรับ (จ่าย) จากการดำเนินงาน</t>
  </si>
  <si>
    <t>เงินสดและรายการเทียบเท่าเงินสดเพิ่มขึ้น (ลดลง) สุทธิ</t>
  </si>
  <si>
    <t>ขาดทุนจากการเปลี่ยนแปลงเงื่อนไขใหม่ของสินทรัพย์ทางการเงิน</t>
  </si>
  <si>
    <t xml:space="preserve">   ที่วัดมูลค่าด้วยราคาทุนตัดจำหน่ายที่ไม่ถือเป็นการตัดรายการ</t>
  </si>
  <si>
    <t>5 และ 7</t>
  </si>
  <si>
    <r>
      <t xml:space="preserve">กระแสเงินสดจากกิจกรรมดำเนินงาน </t>
    </r>
    <r>
      <rPr>
        <sz val="16"/>
        <rFont val="Angsana New"/>
        <family val="1"/>
      </rPr>
      <t>(ต่อ)</t>
    </r>
  </si>
  <si>
    <t xml:space="preserve">          หุ้นสามัญ 6,473,046,061 หุ้น มูลค่าหุ้นละ 1 บาท</t>
  </si>
  <si>
    <t xml:space="preserve">          หุ้นสามัญ 4,854,784,546 หุ้น มูลค่าหุ้นละ 1 บาท </t>
  </si>
  <si>
    <t>ส่วนเกินทุนจากการจ่ายโดยใช้หุ้นเป็นเกณฑ์</t>
  </si>
  <si>
    <t>34</t>
  </si>
  <si>
    <t>33</t>
  </si>
  <si>
    <t>ค่าใช้จ่ายจากการจ่ายโดยใช้หุ้นเป็นเกณฑ์</t>
  </si>
  <si>
    <t>เพิ่มทุน</t>
  </si>
  <si>
    <t>ส่วนเกินทุน</t>
  </si>
  <si>
    <t>จากการจ่ายโดย</t>
  </si>
  <si>
    <t>ใช้หุ้นเป็นเกณฑ์</t>
  </si>
  <si>
    <t>ขาดทุนจากตัดรายการลูกหนี้หมุนเวียนอื่น</t>
  </si>
  <si>
    <t>ขาดทุนจากตัดรายการเงินจ่ายล่วงหน้าให้ผู้รับเหมา</t>
  </si>
  <si>
    <t>รับเงินจากหุ้นสามัญเพิ่มทุน</t>
  </si>
  <si>
    <t>เงินสดรับจากเงินกู้ยืมระยะยาวจากบุคคลหรือกิจการที่เกี่ยวข้องกัน</t>
  </si>
  <si>
    <t>ขาดทุนก่อนภาษีเงินได้</t>
  </si>
  <si>
    <t>ขาดทุนสำหรับปี</t>
  </si>
  <si>
    <t>ขาดทุนเบ็ดเสร็จอื่น</t>
  </si>
  <si>
    <t>ขาดทุนต่อหุ้นขั้นพื้นฐาน</t>
  </si>
  <si>
    <t>ขาดทุนต่อหุ้นขั้นพื้นฐาน (บาท)</t>
  </si>
  <si>
    <t xml:space="preserve">ขาดทุนจากสินค้าล้าสมัย </t>
  </si>
  <si>
    <t>เงินกู้ยืมระยะยาวจากกิจการที่เกี่ยวข้องกัน</t>
  </si>
  <si>
    <t>2566</t>
  </si>
  <si>
    <t xml:space="preserve">          หุ้นสามัญ 4,854,786,552 หุ้น มูลค่าหุ้นละ 1 บาท </t>
  </si>
  <si>
    <t>ขาดทุนจากกิจกรรมดำเนินงาน</t>
  </si>
  <si>
    <t>เงินสดรับค่าหุ้น</t>
  </si>
  <si>
    <t xml:space="preserve">   ไว้ในกำไรหรือขาดทุนในภายหลัง</t>
  </si>
  <si>
    <t>ณ วันที่ 31 ธันวาคม 2567</t>
  </si>
  <si>
    <t>สำหรับปีสิ้นสุดวันที่ 31 ธันวาคม 2567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</si>
  <si>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</si>
  <si>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ยอดคงเหลือ ณ วันที่ 1 มกราคม 2567</t>
  </si>
  <si>
    <t>ยอดคงเหลือ ณ วันที่ 31 ธันวาคม 2567</t>
  </si>
  <si>
    <t>งบการเปลี่ยนแปลงส่วนของผู้ถือหุ้น</t>
  </si>
  <si>
    <t>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</si>
  <si>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</si>
  <si>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</si>
  <si>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ขาดทุนจากการด้อยค่าซึ่งเป็นไปตาม</t>
  </si>
  <si>
    <t>เงินเบิกเกินบัญชีและเงินกู้ยืมระยะสั้นจากสถาบันการเงิน</t>
  </si>
  <si>
    <t xml:space="preserve">ผลขาดทุนด้านเครดิตที่คาดว่าจะเกิดขึ้น </t>
  </si>
  <si>
    <t>ค่าใช้จ่ายภาษีเงินได้</t>
  </si>
  <si>
    <t xml:space="preserve">(กำไร) ขาดทุนจากการตัดรายการสินทรัพย์ทางการเงินในปี
</t>
  </si>
  <si>
    <t>เงินเบิกเกินบัญชีและเงินกู้ยืมระยะสั้นจากสถาบันการเงินเพิ่มขึ้น</t>
  </si>
  <si>
    <t>การแบ่งปันกำไร (ขาดทุน) สำหรับปี</t>
  </si>
  <si>
    <t>การแบ่งปันกำไร (ขาดทุน) เบ็ดเสร็จรวม</t>
  </si>
  <si>
    <t>ส่วนของหนี้สินระยะยาวที่ถึงกำหนดชำระภายในหนึ่งปี</t>
  </si>
  <si>
    <t>รับเงินค่าหุ้น</t>
  </si>
  <si>
    <t>กำไร (ขาดทุน) เบ็ดเสร็จรวมสำหรับปี</t>
  </si>
  <si>
    <t>ยอดคงเหลือ ณ วันที่ 1 มกราคม 2566</t>
  </si>
  <si>
    <t>ยอดคงเหลือ ณ วันที่ 31 ธันวาคม 2566</t>
  </si>
  <si>
    <t>กระแสเงินสดสุทธิได้มาจากกิจกรรมดำเนินงาน</t>
  </si>
  <si>
    <t>กระแสเงินสดสุทธิได้มาจาก (ใช้ไปใน) กิจกรรมลงทุน</t>
  </si>
  <si>
    <t>กระแสเงินสดสุทธิใช้ไปในกิจกรรมจัดหาเงิน</t>
  </si>
  <si>
    <t>เงินฝากสถาบันการเงินติดภาระค้ำประกันลดลง (เพิ่มขึ้น)</t>
  </si>
  <si>
    <t>เงินลงทุนชั่วคราว</t>
  </si>
  <si>
    <t xml:space="preserve"> ผลขาดทุนจากการวัดมูลค่าใหม่ของผลประโยชน์พนักงานที่กำหนดไว้</t>
  </si>
  <si>
    <t>(กลับรายการ) ขาดทุนจากการลดมูลค่าต้นทุนพัฒนาโครงการ</t>
  </si>
  <si>
    <t>เงินสดจ่ายเพื่อเงินลงทุนชั่วคราว</t>
  </si>
  <si>
    <t>เงินสดจ่ายเพื่อเงินลงทุนในบริษัทย่อย</t>
  </si>
  <si>
    <t>ลูกหนี้ไม่หมุนเวียนอื่น - สินทรัพย์ภาษีเงินได้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</si>
</sst>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(* #,##0.00_);_(* \(#,##0.00\);_(* &quot;-&quot;??_);_(@_)"/>
    <numFmt numFmtId="164" formatCode="_-* #,##0.00_-;\-* #,##0.00_-;_-* &quot;-&quot;??_-;_-@_-"/>
    <numFmt numFmtId="165" formatCode="_-[$€-2]* #,##0.00_-;\-[$€-2]* #,##0.00_-;_-[$€-2]* &quot;-&quot;??_-"/>
    <numFmt numFmtId="166" formatCode="_(* #,##0_);_(* \(#,##0\);_(* &quot;-&quot;??_);_(@_)"/>
    <numFmt numFmtId="167" formatCode="#,##0\ ;\(#,##0\);\-\ \ \ \ \ ;"/>
    <numFmt numFmtId="168" formatCode="\-"/>
    <numFmt numFmtId="169" formatCode="_-* #,##0_-;\-* #,##0_-;_-* &quot;-&quot;??_-;_-@_-"/>
    <numFmt numFmtId="170" formatCode="[$-1070000]d/m/yy;@"/>
    <numFmt numFmtId="171" formatCode="#,##0\ ;\(#,##0\);\-\ \ \ \ \ "/>
    <numFmt numFmtId="172" formatCode="#,##0.0000\ ;\(#,##0.0000\);\-\ \ \ \ \ "/>
    <numFmt numFmtId="173" formatCode="#,##0.000\ ;\(#,##0.000\);\-\ \ \ \ \ ;"/>
    <numFmt numFmtId="174" formatCode="_(* #,##0_);_(* \(#,##0\);_(* &quot;-&quot;?????_);_(@_)"/>
    <numFmt numFmtId="175" formatCode="_([$€-2]\ * #,##0.0000_);_([$€-2]\ * \(#,##0.0000\);_([$€-2]\ * &quot;-&quot;????_);_(@_)"/>
    <numFmt numFmtId="176" formatCode="_(* #,##0.00000_);_(* \(#,##0.00000\);_(* &quot;-&quot;?????_);_(@_)"/>
    <numFmt numFmtId="177" formatCode="* #,##0_);* \(#,##0\);&quot;-&quot;??_);@"/>
    <numFmt numFmtId="178" formatCode="_-[$€-2]* #,##0_-;\-[$€-2]* #,##0_-;_-[$€-2]* &quot;-&quot;??_-"/>
  </numFmts>
  <fonts count="14">
    <font>
      <sz val="8.5"/>
      <color theme="1"/>
      <name val="Verdana"/>
      <family val="2"/>
    </font>
    <font>
      <sz val="14"/>
      <name val="Cordia New"/>
      <family val="2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0"/>
      <color indexed="8"/>
      <name val="MS Sans Serif"/>
      <family val="2"/>
      <charset val="222"/>
    </font>
    <font>
      <sz val="8.5"/>
      <color theme="1"/>
      <name val="Verdana"/>
      <family val="2"/>
    </font>
    <font>
      <sz val="16"/>
      <color theme="0"/>
      <name val="Angsana New"/>
      <family val="1"/>
    </font>
    <font>
      <b/>
      <sz val="16"/>
      <color theme="1"/>
      <name val="Angsana New"/>
      <family val="1"/>
    </font>
    <font>
      <sz val="10"/>
      <name val="Times New Roman"/>
      <family val="1"/>
    </font>
    <font>
      <sz val="12"/>
      <name val="Angsana New"/>
      <family val="1"/>
    </font>
    <font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43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5" fontId="1" fillId="0" borderId="0"/>
    <xf numFmtId="165" fontId="7" fillId="0" borderId="0"/>
    <xf numFmtId="177" fontId="11" fillId="0" borderId="0" applyFill="0" applyBorder="0" applyProtection="0"/>
  </cellStyleXfs>
  <cellXfs count="174">
    <xf numFmtId="0" fontId="0" fillId="0" borderId="0" xfId="0"/>
    <xf numFmtId="167" fontId="5" fillId="0" borderId="0" xfId="2" applyNumberFormat="1" applyFont="1" applyFill="1" applyAlignment="1">
      <alignment horizontal="right"/>
    </xf>
    <xf numFmtId="168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right"/>
    </xf>
    <xf numFmtId="0" fontId="5" fillId="0" borderId="0" xfId="2" applyNumberFormat="1" applyFont="1" applyFill="1" applyAlignment="1">
      <alignment horizontal="center"/>
    </xf>
    <xf numFmtId="167" fontId="5" fillId="0" borderId="2" xfId="2" applyNumberFormat="1" applyFont="1" applyFill="1" applyBorder="1" applyAlignment="1">
      <alignment horizontal="right"/>
    </xf>
    <xf numFmtId="167" fontId="5" fillId="0" borderId="0" xfId="2" applyNumberFormat="1" applyFont="1" applyFill="1" applyBorder="1" applyAlignment="1">
      <alignment horizontal="right"/>
    </xf>
    <xf numFmtId="169" fontId="5" fillId="0" borderId="2" xfId="2" applyNumberFormat="1" applyFont="1" applyFill="1" applyBorder="1" applyAlignment="1">
      <alignment horizontal="right"/>
    </xf>
    <xf numFmtId="169" fontId="5" fillId="0" borderId="0" xfId="2" applyNumberFormat="1" applyFont="1" applyFill="1" applyBorder="1" applyAlignment="1">
      <alignment horizontal="right"/>
    </xf>
    <xf numFmtId="164" fontId="5" fillId="0" borderId="0" xfId="2" applyFont="1" applyFill="1" applyAlignment="1">
      <alignment horizontal="right"/>
    </xf>
    <xf numFmtId="169" fontId="5" fillId="0" borderId="3" xfId="2" applyNumberFormat="1" applyFont="1" applyFill="1" applyBorder="1" applyAlignment="1">
      <alignment horizontal="right"/>
    </xf>
    <xf numFmtId="169" fontId="4" fillId="0" borderId="0" xfId="2" applyNumberFormat="1" applyFont="1" applyFill="1" applyBorder="1" applyAlignment="1">
      <alignment horizontal="right"/>
    </xf>
    <xf numFmtId="164" fontId="5" fillId="0" borderId="0" xfId="2" applyFont="1" applyFill="1" applyBorder="1" applyAlignment="1">
      <alignment horizontal="center"/>
    </xf>
    <xf numFmtId="169" fontId="5" fillId="0" borderId="0" xfId="2" applyNumberFormat="1" applyFont="1" applyFill="1" applyAlignment="1">
      <alignment horizontal="right"/>
    </xf>
    <xf numFmtId="165" fontId="5" fillId="0" borderId="0" xfId="2" applyNumberFormat="1" applyFont="1" applyFill="1"/>
    <xf numFmtId="165" fontId="5" fillId="0" borderId="0" xfId="2" applyNumberFormat="1" applyFont="1" applyFill="1" applyAlignment="1">
      <alignment horizontal="center"/>
    </xf>
    <xf numFmtId="167" fontId="5" fillId="0" borderId="1" xfId="2" applyNumberFormat="1" applyFont="1" applyFill="1" applyBorder="1" applyAlignment="1">
      <alignment horizontal="right"/>
    </xf>
    <xf numFmtId="164" fontId="5" fillId="0" borderId="0" xfId="2" applyFont="1" applyFill="1" applyBorder="1" applyAlignment="1">
      <alignment horizontal="center" shrinkToFit="1"/>
    </xf>
    <xf numFmtId="168" fontId="5" fillId="0" borderId="0" xfId="2" applyNumberFormat="1" applyFont="1" applyFill="1" applyBorder="1" applyAlignment="1">
      <alignment horizontal="center"/>
    </xf>
    <xf numFmtId="49" fontId="5" fillId="0" borderId="0" xfId="2" quotePrefix="1" applyNumberFormat="1" applyFont="1" applyFill="1" applyBorder="1" applyAlignment="1">
      <alignment horizontal="center"/>
    </xf>
    <xf numFmtId="164" fontId="5" fillId="0" borderId="0" xfId="2" applyFont="1" applyFill="1" applyAlignment="1"/>
    <xf numFmtId="167" fontId="5" fillId="0" borderId="3" xfId="2" applyNumberFormat="1" applyFont="1" applyFill="1" applyBorder="1" applyAlignment="1">
      <alignment horizontal="right"/>
    </xf>
    <xf numFmtId="172" fontId="5" fillId="0" borderId="4" xfId="2" applyNumberFormat="1" applyFont="1" applyFill="1" applyBorder="1" applyAlignment="1">
      <alignment horizontal="right" vertical="center"/>
    </xf>
    <xf numFmtId="37" fontId="5" fillId="0" borderId="6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Border="1"/>
    <xf numFmtId="43" fontId="5" fillId="0" borderId="0" xfId="2" applyNumberFormat="1" applyFont="1" applyFill="1" applyBorder="1"/>
    <xf numFmtId="164" fontId="5" fillId="0" borderId="0" xfId="2" applyFont="1" applyFill="1" applyBorder="1"/>
    <xf numFmtId="166" fontId="5" fillId="0" borderId="3" xfId="2" applyNumberFormat="1" applyFont="1" applyFill="1" applyBorder="1"/>
    <xf numFmtId="43" fontId="5" fillId="0" borderId="0" xfId="2" applyNumberFormat="1" applyFont="1" applyFill="1" applyBorder="1" applyAlignment="1">
      <alignment horizontal="right"/>
    </xf>
    <xf numFmtId="174" fontId="5" fillId="0" borderId="0" xfId="2" applyNumberFormat="1" applyFont="1" applyFill="1" applyBorder="1"/>
    <xf numFmtId="169" fontId="5" fillId="0" borderId="0" xfId="2" applyNumberFormat="1" applyFont="1" applyFill="1" applyBorder="1"/>
    <xf numFmtId="164" fontId="5" fillId="0" borderId="1" xfId="2" applyFont="1" applyFill="1" applyBorder="1" applyAlignment="1">
      <alignment horizontal="center" shrinkToFit="1"/>
    </xf>
    <xf numFmtId="164" fontId="5" fillId="0" borderId="0" xfId="2" applyFont="1" applyFill="1" applyAlignment="1">
      <alignment horizontal="center" shrinkToFit="1"/>
    </xf>
    <xf numFmtId="174" fontId="5" fillId="0" borderId="0" xfId="2" applyNumberFormat="1" applyFont="1" applyFill="1" applyAlignment="1">
      <alignment horizontal="right"/>
    </xf>
    <xf numFmtId="174" fontId="9" fillId="0" borderId="0" xfId="2" applyNumberFormat="1" applyFont="1" applyFill="1" applyAlignment="1">
      <alignment horizontal="right"/>
    </xf>
    <xf numFmtId="174" fontId="5" fillId="0" borderId="0" xfId="2" applyNumberFormat="1" applyFont="1" applyFill="1" applyAlignment="1">
      <alignment horizontal="center"/>
    </xf>
    <xf numFmtId="174" fontId="5" fillId="0" borderId="1" xfId="2" applyNumberFormat="1" applyFont="1" applyFill="1" applyBorder="1" applyAlignment="1">
      <alignment horizontal="right"/>
    </xf>
    <xf numFmtId="174" fontId="5" fillId="0" borderId="0" xfId="2" applyNumberFormat="1" applyFont="1" applyFill="1" applyBorder="1" applyAlignment="1">
      <alignment horizontal="right"/>
    </xf>
    <xf numFmtId="174" fontId="5" fillId="0" borderId="1" xfId="2" applyNumberFormat="1" applyFont="1" applyFill="1" applyBorder="1" applyAlignment="1">
      <alignment horizontal="center"/>
    </xf>
    <xf numFmtId="174" fontId="5" fillId="0" borderId="2" xfId="2" applyNumberFormat="1" applyFont="1" applyFill="1" applyBorder="1" applyAlignment="1">
      <alignment horizontal="right"/>
    </xf>
    <xf numFmtId="174" fontId="5" fillId="0" borderId="0" xfId="2" applyNumberFormat="1" applyFont="1" applyFill="1" applyBorder="1" applyAlignment="1">
      <alignment horizontal="center"/>
    </xf>
    <xf numFmtId="174" fontId="9" fillId="0" borderId="0" xfId="2" applyNumberFormat="1" applyFont="1" applyFill="1" applyAlignment="1">
      <alignment horizontal="center"/>
    </xf>
    <xf numFmtId="174" fontId="5" fillId="0" borderId="2" xfId="2" applyNumberFormat="1" applyFont="1" applyFill="1" applyBorder="1" applyAlignment="1">
      <alignment horizontal="center"/>
    </xf>
    <xf numFmtId="174" fontId="5" fillId="0" borderId="3" xfId="2" applyNumberFormat="1" applyFont="1" applyFill="1" applyBorder="1" applyAlignment="1">
      <alignment horizontal="center"/>
    </xf>
    <xf numFmtId="176" fontId="5" fillId="0" borderId="0" xfId="2" applyNumberFormat="1" applyFont="1" applyFill="1" applyAlignment="1">
      <alignment horizontal="center"/>
    </xf>
    <xf numFmtId="176" fontId="5" fillId="0" borderId="0" xfId="2" applyNumberFormat="1" applyFont="1" applyFill="1" applyBorder="1" applyAlignment="1">
      <alignment horizontal="center"/>
    </xf>
    <xf numFmtId="167" fontId="5" fillId="0" borderId="4" xfId="2" applyNumberFormat="1" applyFont="1" applyFill="1" applyBorder="1" applyAlignment="1">
      <alignment horizontal="right" vertical="center"/>
    </xf>
    <xf numFmtId="167" fontId="5" fillId="0" borderId="0" xfId="2" applyNumberFormat="1" applyFont="1" applyFill="1" applyAlignment="1">
      <alignment horizontal="right" vertical="center"/>
    </xf>
    <xf numFmtId="3" fontId="5" fillId="0" borderId="0" xfId="2" applyNumberFormat="1" applyFont="1" applyFill="1" applyBorder="1" applyAlignment="1">
      <alignment horizontal="right" vertical="center"/>
    </xf>
    <xf numFmtId="167" fontId="5" fillId="0" borderId="0" xfId="2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/>
    </xf>
    <xf numFmtId="43" fontId="4" fillId="0" borderId="0" xfId="2" applyNumberFormat="1" applyFont="1" applyFill="1" applyBorder="1"/>
    <xf numFmtId="167" fontId="4" fillId="0" borderId="5" xfId="2" applyNumberFormat="1" applyFont="1" applyFill="1" applyBorder="1" applyAlignment="1">
      <alignment horizontal="right"/>
    </xf>
    <xf numFmtId="167" fontId="4" fillId="0" borderId="2" xfId="2" applyNumberFormat="1" applyFont="1" applyFill="1" applyBorder="1" applyAlignment="1">
      <alignment horizontal="right"/>
    </xf>
    <xf numFmtId="167" fontId="4" fillId="0" borderId="3" xfId="2" applyNumberFormat="1" applyFont="1" applyFill="1" applyBorder="1" applyAlignment="1">
      <alignment horizontal="right"/>
    </xf>
    <xf numFmtId="171" fontId="4" fillId="0" borderId="3" xfId="2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center"/>
    </xf>
    <xf numFmtId="165" fontId="5" fillId="0" borderId="0" xfId="4" applyFont="1"/>
    <xf numFmtId="165" fontId="4" fillId="0" borderId="0" xfId="4" applyFont="1"/>
    <xf numFmtId="0" fontId="5" fillId="0" borderId="0" xfId="0" applyFont="1"/>
    <xf numFmtId="0" fontId="5" fillId="0" borderId="0" xfId="4" applyNumberFormat="1" applyFont="1" applyAlignment="1">
      <alignment horizontal="center"/>
    </xf>
    <xf numFmtId="49" fontId="5" fillId="0" borderId="0" xfId="4" applyNumberFormat="1" applyFont="1" applyAlignment="1">
      <alignment horizontal="center"/>
    </xf>
    <xf numFmtId="164" fontId="5" fillId="0" borderId="0" xfId="4" applyNumberFormat="1" applyFont="1" applyAlignment="1">
      <alignment horizontal="center" wrapText="1"/>
    </xf>
    <xf numFmtId="16" fontId="5" fillId="0" borderId="0" xfId="4" applyNumberFormat="1" applyFont="1"/>
    <xf numFmtId="49" fontId="4" fillId="0" borderId="0" xfId="4" applyNumberFormat="1" applyFont="1" applyAlignment="1">
      <alignment horizontal="center"/>
    </xf>
    <xf numFmtId="49" fontId="4" fillId="0" borderId="0" xfId="4" applyNumberFormat="1" applyFont="1" applyAlignment="1">
      <alignment horizontal="center" vertical="top"/>
    </xf>
    <xf numFmtId="166" fontId="4" fillId="0" borderId="0" xfId="4" applyNumberFormat="1" applyFont="1" applyAlignment="1">
      <alignment horizontal="center" vertical="top" wrapText="1"/>
    </xf>
    <xf numFmtId="49" fontId="5" fillId="0" borderId="0" xfId="4" applyNumberFormat="1" applyFont="1" applyAlignment="1">
      <alignment horizontal="center" vertical="top"/>
    </xf>
    <xf numFmtId="49" fontId="5" fillId="0" borderId="0" xfId="4" applyNumberFormat="1" applyFont="1" applyAlignment="1">
      <alignment horizontal="center" vertical="top" wrapText="1"/>
    </xf>
    <xf numFmtId="0" fontId="4" fillId="0" borderId="0" xfId="0" applyFont="1"/>
    <xf numFmtId="43" fontId="5" fillId="0" borderId="0" xfId="0" applyNumberFormat="1" applyFont="1"/>
    <xf numFmtId="166" fontId="5" fillId="0" borderId="0" xfId="1" applyNumberFormat="1" applyFont="1" applyFill="1"/>
    <xf numFmtId="166" fontId="4" fillId="0" borderId="0" xfId="4" applyNumberFormat="1" applyFont="1" applyAlignment="1">
      <alignment horizontal="center" vertical="top"/>
    </xf>
    <xf numFmtId="49" fontId="4" fillId="0" borderId="0" xfId="4" applyNumberFormat="1" applyFont="1" applyAlignment="1">
      <alignment vertical="top"/>
    </xf>
    <xf numFmtId="165" fontId="5" fillId="0" borderId="0" xfId="4" applyFont="1" applyAlignment="1">
      <alignment vertical="top"/>
    </xf>
    <xf numFmtId="166" fontId="4" fillId="0" borderId="0" xfId="4" applyNumberFormat="1" applyFont="1" applyAlignment="1">
      <alignment vertical="top"/>
    </xf>
    <xf numFmtId="165" fontId="4" fillId="0" borderId="0" xfId="4" applyFont="1" applyAlignment="1">
      <alignment horizontal="center" vertical="top"/>
    </xf>
    <xf numFmtId="165" fontId="4" fillId="0" borderId="0" xfId="4" applyFont="1" applyAlignment="1">
      <alignment vertical="top"/>
    </xf>
    <xf numFmtId="165" fontId="5" fillId="0" borderId="0" xfId="4" applyFont="1" applyAlignment="1">
      <alignment horizontal="center" wrapText="1"/>
    </xf>
    <xf numFmtId="169" fontId="4" fillId="0" borderId="0" xfId="2" applyNumberFormat="1" applyFont="1" applyFill="1" applyBorder="1" applyAlignment="1">
      <alignment horizontal="center"/>
    </xf>
    <xf numFmtId="49" fontId="4" fillId="0" borderId="0" xfId="4" applyNumberFormat="1" applyFont="1" applyAlignment="1">
      <alignment horizontal="center" vertical="top" wrapText="1"/>
    </xf>
    <xf numFmtId="167" fontId="4" fillId="0" borderId="0" xfId="2" applyNumberFormat="1" applyFont="1" applyFill="1" applyBorder="1" applyAlignment="1">
      <alignment horizontal="right"/>
    </xf>
    <xf numFmtId="171" fontId="4" fillId="0" borderId="0" xfId="2" applyNumberFormat="1" applyFont="1" applyFill="1" applyBorder="1" applyAlignment="1">
      <alignment horizontal="right"/>
    </xf>
    <xf numFmtId="0" fontId="4" fillId="0" borderId="0" xfId="4" applyNumberFormat="1" applyFont="1" applyAlignment="1">
      <alignment horizontal="center" vertical="center"/>
    </xf>
    <xf numFmtId="174" fontId="5" fillId="0" borderId="0" xfId="4" applyNumberFormat="1" applyFont="1" applyAlignment="1">
      <alignment horizontal="center" vertical="top"/>
    </xf>
    <xf numFmtId="16" fontId="4" fillId="0" borderId="0" xfId="4" applyNumberFormat="1" applyFont="1"/>
    <xf numFmtId="165" fontId="4" fillId="0" borderId="0" xfId="4" applyFont="1" applyAlignment="1">
      <alignment horizontal="center"/>
    </xf>
    <xf numFmtId="0" fontId="4" fillId="0" borderId="0" xfId="4" quotePrefix="1" applyNumberFormat="1" applyFont="1" applyAlignment="1">
      <alignment horizontal="center"/>
    </xf>
    <xf numFmtId="165" fontId="4" fillId="0" borderId="0" xfId="4" quotePrefix="1" applyFont="1" applyAlignment="1">
      <alignment horizontal="center"/>
    </xf>
    <xf numFmtId="165" fontId="5" fillId="0" borderId="0" xfId="4" applyFont="1" applyAlignment="1">
      <alignment horizontal="center"/>
    </xf>
    <xf numFmtId="165" fontId="5" fillId="0" borderId="0" xfId="4" quotePrefix="1" applyFont="1" applyAlignment="1">
      <alignment horizontal="center"/>
    </xf>
    <xf numFmtId="165" fontId="4" fillId="0" borderId="0" xfId="4" applyFont="1" applyAlignment="1">
      <alignment horizontal="left"/>
    </xf>
    <xf numFmtId="166" fontId="5" fillId="0" borderId="0" xfId="4" applyNumberFormat="1" applyFont="1" applyAlignment="1">
      <alignment horizontal="center"/>
    </xf>
    <xf numFmtId="166" fontId="5" fillId="0" borderId="0" xfId="4" applyNumberFormat="1" applyFont="1" applyAlignment="1">
      <alignment horizontal="center" vertical="top"/>
    </xf>
    <xf numFmtId="166" fontId="5" fillId="0" borderId="0" xfId="4" quotePrefix="1" applyNumberFormat="1" applyFont="1" applyAlignment="1">
      <alignment horizontal="center"/>
    </xf>
    <xf numFmtId="165" fontId="5" fillId="0" borderId="0" xfId="4" applyFont="1" applyAlignment="1">
      <alignment horizontal="left" indent="2"/>
    </xf>
    <xf numFmtId="0" fontId="5" fillId="0" borderId="0" xfId="4" quotePrefix="1" applyNumberFormat="1" applyFont="1" applyAlignment="1">
      <alignment horizontal="center"/>
    </xf>
    <xf numFmtId="167" fontId="5" fillId="0" borderId="0" xfId="4" applyNumberFormat="1" applyFont="1" applyAlignment="1">
      <alignment horizontal="right"/>
    </xf>
    <xf numFmtId="166" fontId="5" fillId="0" borderId="0" xfId="4" applyNumberFormat="1" applyFont="1" applyAlignment="1">
      <alignment horizontal="right"/>
    </xf>
    <xf numFmtId="165" fontId="5" fillId="0" borderId="0" xfId="5" applyFont="1" applyAlignment="1">
      <alignment horizontal="left" indent="2"/>
    </xf>
    <xf numFmtId="165" fontId="4" fillId="0" borderId="0" xfId="4" applyFont="1" applyAlignment="1">
      <alignment horizontal="left" indent="4"/>
    </xf>
    <xf numFmtId="169" fontId="5" fillId="0" borderId="0" xfId="4" applyNumberFormat="1" applyFont="1" applyAlignment="1">
      <alignment horizontal="right"/>
    </xf>
    <xf numFmtId="165" fontId="5" fillId="0" borderId="0" xfId="4" applyFont="1" applyAlignment="1">
      <alignment horizontal="left"/>
    </xf>
    <xf numFmtId="165" fontId="5" fillId="0" borderId="0" xfId="4" applyFont="1" applyAlignment="1">
      <alignment horizontal="center" vertical="top"/>
    </xf>
    <xf numFmtId="165" fontId="5" fillId="0" borderId="0" xfId="4" applyFont="1" applyAlignment="1">
      <alignment horizontal="left" indent="3"/>
    </xf>
    <xf numFmtId="165" fontId="4" fillId="0" borderId="0" xfId="4" applyFont="1" applyAlignment="1">
      <alignment horizontal="left" indent="2"/>
    </xf>
    <xf numFmtId="16" fontId="5" fillId="0" borderId="0" xfId="4" quotePrefix="1" applyNumberFormat="1" applyFont="1" applyAlignment="1">
      <alignment horizontal="left"/>
    </xf>
    <xf numFmtId="16" fontId="4" fillId="0" borderId="0" xfId="4" quotePrefix="1" applyNumberFormat="1" applyFont="1" applyAlignment="1">
      <alignment horizontal="left"/>
    </xf>
    <xf numFmtId="165" fontId="5" fillId="0" borderId="0" xfId="5" applyFont="1"/>
    <xf numFmtId="166" fontId="5" fillId="0" borderId="0" xfId="4" applyNumberFormat="1" applyFont="1" applyAlignment="1">
      <alignment horizontal="right" vertical="center"/>
    </xf>
    <xf numFmtId="165" fontId="5" fillId="0" borderId="0" xfId="4" applyFont="1" applyAlignment="1">
      <alignment vertical="center"/>
    </xf>
    <xf numFmtId="0" fontId="5" fillId="0" borderId="0" xfId="4" applyNumberFormat="1" applyFont="1" applyAlignment="1">
      <alignment horizontal="left" indent="4"/>
    </xf>
    <xf numFmtId="0" fontId="5" fillId="0" borderId="0" xfId="5" applyNumberFormat="1" applyFont="1" applyAlignment="1">
      <alignment horizontal="left" indent="4"/>
    </xf>
    <xf numFmtId="165" fontId="4" fillId="0" borderId="0" xfId="4" applyFont="1" applyAlignment="1">
      <alignment horizontal="right"/>
    </xf>
    <xf numFmtId="49" fontId="5" fillId="0" borderId="0" xfId="4" applyNumberFormat="1" applyFont="1"/>
    <xf numFmtId="49" fontId="4" fillId="0" borderId="0" xfId="4" applyNumberFormat="1" applyFont="1"/>
    <xf numFmtId="169" fontId="4" fillId="0" borderId="0" xfId="4" applyNumberFormat="1" applyFont="1"/>
    <xf numFmtId="0" fontId="4" fillId="0" borderId="0" xfId="4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49" fontId="5" fillId="0" borderId="0" xfId="4" quotePrefix="1" applyNumberFormat="1" applyFont="1" applyAlignment="1">
      <alignment horizontal="center"/>
    </xf>
    <xf numFmtId="0" fontId="5" fillId="0" borderId="0" xfId="4" applyNumberFormat="1" applyFont="1"/>
    <xf numFmtId="0" fontId="5" fillId="0" borderId="0" xfId="4" applyNumberFormat="1" applyFont="1" applyAlignment="1">
      <alignment horizontal="left" indent="2"/>
    </xf>
    <xf numFmtId="0" fontId="5" fillId="0" borderId="0" xfId="4" applyNumberFormat="1" applyFont="1" applyAlignment="1">
      <alignment horizontal="left" indent="3"/>
    </xf>
    <xf numFmtId="170" fontId="4" fillId="0" borderId="0" xfId="4" applyNumberFormat="1" applyFont="1"/>
    <xf numFmtId="37" fontId="5" fillId="0" borderId="0" xfId="4" applyNumberFormat="1" applyFont="1"/>
    <xf numFmtId="173" fontId="5" fillId="0" borderId="0" xfId="4" applyNumberFormat="1" applyFont="1" applyAlignment="1">
      <alignment vertical="center"/>
    </xf>
    <xf numFmtId="3" fontId="12" fillId="0" borderId="0" xfId="0" applyNumberFormat="1" applyFont="1" applyAlignment="1">
      <alignment vertical="center" wrapText="1"/>
    </xf>
    <xf numFmtId="164" fontId="5" fillId="0" borderId="1" xfId="4" applyNumberFormat="1" applyFont="1" applyBorder="1" applyAlignment="1">
      <alignment horizontal="center" wrapText="1"/>
    </xf>
    <xf numFmtId="165" fontId="5" fillId="0" borderId="1" xfId="4" applyFont="1" applyBorder="1" applyAlignment="1">
      <alignment horizontal="center" wrapText="1"/>
    </xf>
    <xf numFmtId="165" fontId="5" fillId="0" borderId="1" xfId="4" applyFont="1" applyBorder="1" applyAlignment="1">
      <alignment horizontal="center"/>
    </xf>
    <xf numFmtId="165" fontId="4" fillId="0" borderId="1" xfId="4" applyFont="1" applyBorder="1" applyAlignment="1">
      <alignment horizontal="right"/>
    </xf>
    <xf numFmtId="165" fontId="10" fillId="0" borderId="0" xfId="4" applyFont="1" applyAlignment="1">
      <alignment horizontal="center"/>
    </xf>
    <xf numFmtId="166" fontId="5" fillId="0" borderId="0" xfId="4" applyNumberFormat="1" applyFont="1" applyAlignment="1">
      <alignment horizontal="center" vertical="top" wrapText="1"/>
    </xf>
    <xf numFmtId="166" fontId="5" fillId="0" borderId="0" xfId="0" applyNumberFormat="1" applyFont="1" applyAlignment="1">
      <alignment horizontal="center" vertical="top" wrapText="1"/>
    </xf>
    <xf numFmtId="49" fontId="5" fillId="0" borderId="0" xfId="0" quotePrefix="1" applyNumberFormat="1" applyFont="1" applyAlignment="1">
      <alignment horizont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vertical="center"/>
    </xf>
    <xf numFmtId="174" fontId="5" fillId="0" borderId="0" xfId="4" applyNumberFormat="1" applyFont="1" applyAlignment="1">
      <alignment horizontal="left"/>
    </xf>
    <xf numFmtId="174" fontId="5" fillId="0" borderId="0" xfId="4" applyNumberFormat="1" applyFont="1"/>
    <xf numFmtId="174" fontId="5" fillId="0" borderId="0" xfId="4" applyNumberFormat="1" applyFont="1" applyAlignment="1">
      <alignment horizontal="center"/>
    </xf>
    <xf numFmtId="165" fontId="5" fillId="0" borderId="0" xfId="5" applyFont="1" applyAlignment="1">
      <alignment vertical="center"/>
    </xf>
    <xf numFmtId="165" fontId="5" fillId="0" borderId="0" xfId="4" applyFont="1" applyAlignment="1">
      <alignment horizontal="left" vertical="center" indent="5"/>
    </xf>
    <xf numFmtId="174" fontId="9" fillId="0" borderId="0" xfId="4" applyNumberFormat="1" applyFont="1"/>
    <xf numFmtId="165" fontId="9" fillId="0" borderId="0" xfId="4" applyFont="1"/>
    <xf numFmtId="178" fontId="5" fillId="0" borderId="0" xfId="4" applyNumberFormat="1" applyFont="1"/>
    <xf numFmtId="37" fontId="5" fillId="0" borderId="0" xfId="4" applyNumberFormat="1" applyFont="1" applyAlignment="1">
      <alignment vertical="center"/>
    </xf>
    <xf numFmtId="165" fontId="4" fillId="0" borderId="0" xfId="4" applyFont="1" applyAlignment="1">
      <alignment vertical="center"/>
    </xf>
    <xf numFmtId="165" fontId="4" fillId="0" borderId="0" xfId="4" applyFont="1" applyAlignment="1">
      <alignment horizontal="left" indent="3"/>
    </xf>
    <xf numFmtId="175" fontId="4" fillId="0" borderId="0" xfId="4" applyNumberFormat="1" applyFont="1" applyAlignment="1">
      <alignment horizontal="left" indent="3"/>
    </xf>
    <xf numFmtId="165" fontId="5" fillId="0" borderId="0" xfId="4" applyFont="1" applyAlignment="1">
      <alignment horizontal="center" vertical="center"/>
    </xf>
    <xf numFmtId="176" fontId="4" fillId="0" borderId="5" xfId="2" applyNumberFormat="1" applyFont="1" applyFill="1" applyBorder="1" applyAlignment="1">
      <alignment horizontal="right"/>
    </xf>
    <xf numFmtId="176" fontId="5" fillId="0" borderId="1" xfId="2" applyNumberFormat="1" applyFont="1" applyFill="1" applyBorder="1" applyAlignment="1">
      <alignment horizontal="center"/>
    </xf>
    <xf numFmtId="176" fontId="5" fillId="0" borderId="0" xfId="4" applyNumberFormat="1" applyFont="1" applyAlignment="1">
      <alignment horizontal="center" vertical="top"/>
    </xf>
    <xf numFmtId="3" fontId="13" fillId="0" borderId="0" xfId="0" applyNumberFormat="1" applyFont="1" applyAlignment="1">
      <alignment horizontal="justify" vertical="center" wrapText="1"/>
    </xf>
    <xf numFmtId="37" fontId="4" fillId="0" borderId="0" xfId="4" applyNumberFormat="1" applyFont="1" applyAlignment="1">
      <alignment horizontal="center"/>
    </xf>
    <xf numFmtId="43" fontId="5" fillId="0" borderId="0" xfId="1" applyFont="1" applyFill="1"/>
    <xf numFmtId="165" fontId="5" fillId="0" borderId="0" xfId="4" applyFont="1" applyAlignment="1">
      <alignment horizontal="left" indent="1"/>
    </xf>
    <xf numFmtId="165" fontId="2" fillId="0" borderId="0" xfId="4" applyFont="1" applyAlignment="1">
      <alignment horizontal="center"/>
    </xf>
    <xf numFmtId="165" fontId="4" fillId="0" borderId="1" xfId="4" applyFont="1" applyBorder="1" applyAlignment="1">
      <alignment horizontal="right"/>
    </xf>
    <xf numFmtId="165" fontId="5" fillId="0" borderId="5" xfId="4" applyFont="1" applyBorder="1" applyAlignment="1">
      <alignment horizontal="right"/>
    </xf>
    <xf numFmtId="165" fontId="5" fillId="0" borderId="0" xfId="4" applyFont="1" applyAlignment="1">
      <alignment horizontal="center"/>
    </xf>
    <xf numFmtId="16" fontId="4" fillId="0" borderId="0" xfId="4" applyNumberFormat="1" applyFont="1" applyAlignment="1">
      <alignment horizontal="center"/>
    </xf>
    <xf numFmtId="165" fontId="4" fillId="0" borderId="0" xfId="4" applyFont="1" applyAlignment="1">
      <alignment horizontal="center"/>
    </xf>
    <xf numFmtId="165" fontId="5" fillId="0" borderId="5" xfId="4" applyFont="1" applyBorder="1" applyAlignment="1">
      <alignment horizontal="center"/>
    </xf>
    <xf numFmtId="165" fontId="2" fillId="0" borderId="0" xfId="4" applyFont="1" applyAlignment="1">
      <alignment horizontal="center" wrapText="1" shrinkToFit="1"/>
    </xf>
    <xf numFmtId="165" fontId="2" fillId="0" borderId="0" xfId="4" applyFont="1" applyAlignment="1">
      <alignment horizontal="center" wrapText="1"/>
    </xf>
    <xf numFmtId="165" fontId="5" fillId="0" borderId="0" xfId="4" applyFont="1" applyAlignment="1">
      <alignment horizontal="center" wrapText="1"/>
    </xf>
    <xf numFmtId="169" fontId="4" fillId="0" borderId="0" xfId="2" applyNumberFormat="1" applyFont="1" applyFill="1" applyBorder="1" applyAlignment="1">
      <alignment horizontal="center"/>
    </xf>
    <xf numFmtId="169" fontId="4" fillId="0" borderId="1" xfId="2" applyNumberFormat="1" applyFont="1" applyFill="1" applyBorder="1" applyAlignment="1">
      <alignment horizontal="center"/>
    </xf>
    <xf numFmtId="166" fontId="4" fillId="0" borderId="2" xfId="4" applyNumberFormat="1" applyFont="1" applyBorder="1" applyAlignment="1">
      <alignment horizontal="center" vertical="top" wrapText="1"/>
    </xf>
    <xf numFmtId="49" fontId="4" fillId="0" borderId="0" xfId="4" applyNumberFormat="1" applyFont="1" applyAlignment="1">
      <alignment horizontal="center" vertical="top" wrapText="1"/>
    </xf>
    <xf numFmtId="166" fontId="4" fillId="0" borderId="1" xfId="4" applyNumberFormat="1" applyFont="1" applyBorder="1" applyAlignment="1">
      <alignment horizontal="center" vertical="top" wrapText="1"/>
    </xf>
    <xf numFmtId="37" fontId="4" fillId="0" borderId="0" xfId="4" applyNumberFormat="1" applyFont="1" applyAlignment="1">
      <alignment horizontal="center"/>
    </xf>
  </cellXfs>
  <cellStyles count="7">
    <cellStyle name="Comma" xfId="1" builtinId="3"/>
    <cellStyle name="Comma 2" xfId="2" xr:uid="{00000000-0005-0000-0000-000001000000}"/>
    <cellStyle name="Debit" xfId="6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Normal 3 2" xfId="5" xr:uid="{00000000-0005-0000-0000-000006000000}"/>
  </cellStyles>
  <dxfs count="0"/>
  <tableStyles count="0" defaultTableStyle="TableStyleMedium2" defaultPivotStyle="PivotStyleLight16"/>
  <colors>
    <mruColors>
      <color rgb="FFFF7C80"/>
      <color rgb="FFCC99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L140"/>
  <sheetViews>
    <sheetView view="pageBreakPreview" topLeftCell="A121" zoomScale="80" zoomScaleNormal="90" zoomScaleSheetLayoutView="80" workbookViewId="0">
      <selection activeCell="C121" sqref="C121"/>
    </sheetView>
  </sheetViews>
  <sheetFormatPr defaultColWidth="8" defaultRowHeight="23.4" outlineLevelRow="1"/>
  <cols>
    <col min="1" max="1" width="64.109375" style="57" customWidth="1"/>
    <col min="2" max="2" width="8.44140625" style="57" bestFit="1" customWidth="1"/>
    <col min="3" max="3" width="14.77734375" style="57" customWidth="1"/>
    <col min="4" max="4" width="1.44140625" style="57" customWidth="1"/>
    <col min="5" max="5" width="14.77734375" style="57" customWidth="1"/>
    <col min="6" max="6" width="1.44140625" style="57" customWidth="1"/>
    <col min="7" max="7" width="14.77734375" style="57" customWidth="1"/>
    <col min="8" max="8" width="1.44140625" style="57" customWidth="1"/>
    <col min="9" max="9" width="14.77734375" style="57" customWidth="1"/>
    <col min="10" max="10" width="17.33203125" style="57" bestFit="1" customWidth="1"/>
    <col min="11" max="11" width="14.5546875" style="57" bestFit="1" customWidth="1"/>
    <col min="12" max="12" width="18.44140625" style="57" customWidth="1"/>
    <col min="13" max="16384" width="8" style="57"/>
  </cols>
  <sheetData>
    <row r="1" spans="1:9" ht="26.1" customHeight="1">
      <c r="A1" s="158" t="s">
        <v>0</v>
      </c>
      <c r="B1" s="158"/>
      <c r="C1" s="158"/>
      <c r="D1" s="158"/>
      <c r="E1" s="158"/>
      <c r="F1" s="158"/>
      <c r="G1" s="158"/>
      <c r="H1" s="158"/>
      <c r="I1" s="158"/>
    </row>
    <row r="2" spans="1:9" ht="26.1" customHeight="1">
      <c r="A2" s="158" t="s">
        <v>209</v>
      </c>
      <c r="B2" s="158"/>
      <c r="C2" s="158"/>
      <c r="D2" s="158"/>
      <c r="E2" s="158"/>
      <c r="F2" s="158"/>
      <c r="G2" s="158"/>
      <c r="H2" s="158"/>
      <c r="I2" s="158"/>
    </row>
    <row r="3" spans="1:9" ht="26.1" customHeight="1">
      <c r="A3" s="158" t="s">
        <v>202</v>
      </c>
      <c r="B3" s="158"/>
      <c r="C3" s="158"/>
      <c r="D3" s="158"/>
      <c r="E3" s="158"/>
      <c r="F3" s="158"/>
      <c r="G3" s="158"/>
      <c r="H3" s="158"/>
      <c r="I3" s="158"/>
    </row>
    <row r="4" spans="1:9" ht="24" customHeight="1">
      <c r="A4" s="159" t="s">
        <v>1</v>
      </c>
      <c r="B4" s="159"/>
      <c r="C4" s="159"/>
      <c r="D4" s="159"/>
      <c r="E4" s="159"/>
      <c r="F4" s="159"/>
      <c r="G4" s="159"/>
      <c r="H4" s="159"/>
      <c r="I4" s="159"/>
    </row>
    <row r="5" spans="1:9" ht="6" customHeight="1">
      <c r="A5" s="89"/>
      <c r="B5" s="89"/>
      <c r="C5" s="160"/>
      <c r="D5" s="160"/>
      <c r="E5" s="160"/>
      <c r="F5" s="160"/>
      <c r="G5" s="160"/>
      <c r="H5" s="160"/>
      <c r="I5" s="160"/>
    </row>
    <row r="6" spans="1:9" s="58" customFormat="1" ht="24" customHeight="1">
      <c r="A6" s="85"/>
      <c r="B6" s="86" t="s">
        <v>2</v>
      </c>
      <c r="C6" s="162" t="s">
        <v>3</v>
      </c>
      <c r="D6" s="162"/>
      <c r="E6" s="162"/>
      <c r="F6" s="85"/>
      <c r="G6" s="163" t="s">
        <v>4</v>
      </c>
      <c r="H6" s="163"/>
      <c r="I6" s="163"/>
    </row>
    <row r="7" spans="1:9" s="58" customFormat="1" ht="24" customHeight="1">
      <c r="A7" s="85"/>
      <c r="C7" s="87">
        <v>2567</v>
      </c>
      <c r="D7" s="86"/>
      <c r="E7" s="87">
        <v>2566</v>
      </c>
      <c r="F7" s="88"/>
      <c r="G7" s="87">
        <v>2567</v>
      </c>
      <c r="H7" s="86"/>
      <c r="I7" s="87">
        <v>2566</v>
      </c>
    </row>
    <row r="8" spans="1:9" ht="24" customHeight="1">
      <c r="A8" s="86" t="s">
        <v>5</v>
      </c>
      <c r="B8" s="89"/>
      <c r="C8" s="89"/>
      <c r="D8" s="89"/>
      <c r="E8" s="89"/>
      <c r="F8" s="89"/>
      <c r="G8" s="89"/>
      <c r="H8" s="90"/>
      <c r="I8" s="89"/>
    </row>
    <row r="9" spans="1:9" ht="24" customHeight="1">
      <c r="A9" s="91" t="s">
        <v>6</v>
      </c>
      <c r="B9" s="89"/>
      <c r="C9" s="92"/>
      <c r="D9" s="92"/>
      <c r="E9" s="93"/>
      <c r="F9" s="93"/>
      <c r="H9" s="94"/>
      <c r="I9" s="93"/>
    </row>
    <row r="10" spans="1:9" ht="24" customHeight="1">
      <c r="A10" s="95" t="s">
        <v>7</v>
      </c>
      <c r="B10" s="96">
        <v>6</v>
      </c>
      <c r="C10" s="1">
        <v>35206755</v>
      </c>
      <c r="D10" s="97"/>
      <c r="E10" s="1">
        <v>38457978</v>
      </c>
      <c r="F10" s="98"/>
      <c r="G10" s="1">
        <v>7892121</v>
      </c>
      <c r="H10" s="97"/>
      <c r="I10" s="1">
        <v>10947277</v>
      </c>
    </row>
    <row r="11" spans="1:9" ht="24" customHeight="1">
      <c r="A11" s="95" t="s">
        <v>228</v>
      </c>
      <c r="B11" s="96"/>
      <c r="C11" s="1">
        <v>1514620</v>
      </c>
      <c r="D11" s="97"/>
      <c r="E11" s="44">
        <v>0</v>
      </c>
      <c r="F11" s="98"/>
      <c r="G11" s="44">
        <v>0</v>
      </c>
      <c r="H11" s="97"/>
      <c r="I11" s="44">
        <v>0</v>
      </c>
    </row>
    <row r="12" spans="1:9" ht="24" customHeight="1">
      <c r="A12" s="95" t="s">
        <v>8</v>
      </c>
      <c r="B12" s="96">
        <v>7</v>
      </c>
      <c r="C12" s="1">
        <v>99872575</v>
      </c>
      <c r="D12" s="97"/>
      <c r="E12" s="1">
        <v>103637043</v>
      </c>
      <c r="F12" s="98"/>
      <c r="G12" s="1">
        <v>757721234</v>
      </c>
      <c r="H12" s="97"/>
      <c r="I12" s="1">
        <v>751467606</v>
      </c>
    </row>
    <row r="13" spans="1:9" ht="24" customHeight="1">
      <c r="A13" s="99" t="s">
        <v>146</v>
      </c>
      <c r="B13" s="96"/>
      <c r="C13" s="1">
        <v>2102144</v>
      </c>
      <c r="D13" s="97"/>
      <c r="E13" s="1">
        <v>2589779</v>
      </c>
      <c r="F13" s="98"/>
      <c r="G13" s="1">
        <v>881628</v>
      </c>
      <c r="H13" s="97"/>
      <c r="I13" s="1">
        <v>919940</v>
      </c>
    </row>
    <row r="14" spans="1:9" ht="24" customHeight="1">
      <c r="A14" s="95" t="s">
        <v>9</v>
      </c>
      <c r="B14" s="96"/>
      <c r="C14" s="44">
        <v>0</v>
      </c>
      <c r="D14" s="97"/>
      <c r="E14" s="1">
        <v>19560</v>
      </c>
      <c r="F14" s="98"/>
      <c r="G14" s="44">
        <v>0</v>
      </c>
      <c r="H14" s="97"/>
      <c r="I14" s="1">
        <v>19560</v>
      </c>
    </row>
    <row r="15" spans="1:9" ht="24" customHeight="1">
      <c r="A15" s="95" t="s">
        <v>10</v>
      </c>
      <c r="B15" s="96">
        <v>5</v>
      </c>
      <c r="C15" s="44">
        <v>0</v>
      </c>
      <c r="D15" s="97"/>
      <c r="E15" s="1">
        <v>2122647</v>
      </c>
      <c r="F15" s="3"/>
      <c r="G15" s="1">
        <v>175096054</v>
      </c>
      <c r="H15" s="97"/>
      <c r="I15" s="1">
        <v>571257691</v>
      </c>
    </row>
    <row r="16" spans="1:9" ht="24" customHeight="1">
      <c r="A16" s="95" t="s">
        <v>11</v>
      </c>
      <c r="B16" s="96">
        <v>8</v>
      </c>
      <c r="C16" s="1">
        <v>4964809561</v>
      </c>
      <c r="D16" s="97"/>
      <c r="E16" s="1">
        <v>5421402566</v>
      </c>
      <c r="F16" s="98"/>
      <c r="G16" s="1">
        <v>2361576664</v>
      </c>
      <c r="H16" s="97"/>
      <c r="I16" s="1">
        <v>2446409403</v>
      </c>
    </row>
    <row r="17" spans="1:9" ht="24" customHeight="1">
      <c r="A17" s="95" t="s">
        <v>12</v>
      </c>
      <c r="B17" s="4">
        <v>9</v>
      </c>
      <c r="C17" s="1">
        <v>9925766</v>
      </c>
      <c r="D17" s="97"/>
      <c r="E17" s="1">
        <v>9283653</v>
      </c>
      <c r="F17" s="98"/>
      <c r="G17" s="44">
        <v>0</v>
      </c>
      <c r="H17" s="2"/>
      <c r="I17" s="44">
        <v>0</v>
      </c>
    </row>
    <row r="18" spans="1:9" ht="24" customHeight="1">
      <c r="A18" s="95" t="s">
        <v>132</v>
      </c>
      <c r="B18" s="4"/>
      <c r="C18" s="1">
        <v>13374068</v>
      </c>
      <c r="D18" s="97"/>
      <c r="E18" s="1">
        <v>12702272</v>
      </c>
      <c r="F18" s="98"/>
      <c r="G18" s="1">
        <v>7182734</v>
      </c>
      <c r="H18" s="97"/>
      <c r="I18" s="1">
        <v>4992758</v>
      </c>
    </row>
    <row r="19" spans="1:9" ht="24" customHeight="1">
      <c r="A19" s="95" t="s">
        <v>13</v>
      </c>
      <c r="B19" s="96"/>
      <c r="C19" s="1">
        <v>567096</v>
      </c>
      <c r="D19" s="1"/>
      <c r="E19" s="1">
        <v>476740</v>
      </c>
      <c r="F19" s="98"/>
      <c r="G19" s="44">
        <v>0</v>
      </c>
      <c r="H19" s="1"/>
      <c r="I19" s="44">
        <v>0</v>
      </c>
    </row>
    <row r="20" spans="1:9" ht="24" customHeight="1">
      <c r="A20" s="100" t="s">
        <v>14</v>
      </c>
      <c r="B20" s="89"/>
      <c r="C20" s="5">
        <f>SUM(C10:C19)</f>
        <v>5127372585</v>
      </c>
      <c r="D20" s="97"/>
      <c r="E20" s="5">
        <f>SUM(E10:E19)</f>
        <v>5590692238</v>
      </c>
      <c r="F20" s="6"/>
      <c r="G20" s="5">
        <f>SUM(G10:G19)</f>
        <v>3310350435</v>
      </c>
      <c r="H20" s="97"/>
      <c r="I20" s="5">
        <f>SUM(I10:I19)</f>
        <v>3786014235</v>
      </c>
    </row>
    <row r="21" spans="1:9" ht="6" customHeight="1">
      <c r="A21" s="100"/>
      <c r="B21" s="89"/>
      <c r="C21" s="6"/>
      <c r="D21" s="97"/>
      <c r="E21" s="6"/>
      <c r="F21" s="6"/>
      <c r="G21" s="6"/>
      <c r="H21" s="97"/>
      <c r="I21" s="6"/>
    </row>
    <row r="22" spans="1:9" ht="24" customHeight="1">
      <c r="A22" s="91" t="s">
        <v>15</v>
      </c>
      <c r="B22" s="89"/>
      <c r="C22" s="101"/>
      <c r="D22" s="101"/>
      <c r="E22" s="101"/>
      <c r="F22" s="101"/>
      <c r="G22" s="101"/>
      <c r="H22" s="101"/>
      <c r="I22" s="101"/>
    </row>
    <row r="23" spans="1:9" ht="24" customHeight="1">
      <c r="A23" s="95" t="s">
        <v>16</v>
      </c>
      <c r="B23" s="96">
        <v>10</v>
      </c>
      <c r="C23" s="1">
        <v>6054169</v>
      </c>
      <c r="D23" s="97"/>
      <c r="E23" s="1">
        <v>18850724</v>
      </c>
      <c r="F23" s="1"/>
      <c r="G23" s="1">
        <v>307517</v>
      </c>
      <c r="H23" s="2"/>
      <c r="I23" s="1">
        <v>305870</v>
      </c>
    </row>
    <row r="24" spans="1:9" ht="24" customHeight="1">
      <c r="A24" s="99" t="s">
        <v>233</v>
      </c>
      <c r="B24" s="96"/>
      <c r="C24" s="1">
        <v>41943046</v>
      </c>
      <c r="D24" s="97"/>
      <c r="E24" s="1">
        <v>40296258</v>
      </c>
      <c r="F24" s="1"/>
      <c r="G24" s="1">
        <v>31456257</v>
      </c>
      <c r="H24" s="2"/>
      <c r="I24" s="1">
        <v>26463498</v>
      </c>
    </row>
    <row r="25" spans="1:9" ht="24" customHeight="1">
      <c r="A25" s="95" t="s">
        <v>148</v>
      </c>
      <c r="B25" s="96">
        <v>11</v>
      </c>
      <c r="C25" s="1">
        <v>285049</v>
      </c>
      <c r="D25" s="2"/>
      <c r="E25" s="1">
        <v>288981</v>
      </c>
      <c r="F25" s="1"/>
      <c r="G25" s="1">
        <v>85049</v>
      </c>
      <c r="H25" s="97"/>
      <c r="I25" s="1">
        <v>88981</v>
      </c>
    </row>
    <row r="26" spans="1:9" ht="24" customHeight="1">
      <c r="A26" s="95" t="s">
        <v>17</v>
      </c>
      <c r="B26" s="96">
        <v>12</v>
      </c>
      <c r="C26" s="44">
        <v>0</v>
      </c>
      <c r="D26" s="2"/>
      <c r="E26" s="44">
        <v>0</v>
      </c>
      <c r="F26" s="1"/>
      <c r="G26" s="1">
        <v>1844337821</v>
      </c>
      <c r="H26" s="97"/>
      <c r="I26" s="1">
        <v>1805513145</v>
      </c>
    </row>
    <row r="27" spans="1:9" ht="24" customHeight="1">
      <c r="A27" s="95" t="s">
        <v>123</v>
      </c>
      <c r="B27" s="96">
        <v>5</v>
      </c>
      <c r="C27" s="44">
        <v>0</v>
      </c>
      <c r="D27" s="2"/>
      <c r="E27" s="44">
        <v>0</v>
      </c>
      <c r="F27" s="1"/>
      <c r="G27" s="1">
        <v>338109129</v>
      </c>
      <c r="H27" s="97"/>
      <c r="I27" s="1">
        <v>362591919</v>
      </c>
    </row>
    <row r="28" spans="1:9" ht="24" customHeight="1">
      <c r="A28" s="95" t="s">
        <v>18</v>
      </c>
      <c r="B28" s="96"/>
      <c r="C28" s="44">
        <v>0</v>
      </c>
      <c r="D28" s="97"/>
      <c r="E28" s="1">
        <v>38710593</v>
      </c>
      <c r="F28" s="1"/>
      <c r="G28" s="44">
        <v>0</v>
      </c>
      <c r="H28" s="97"/>
      <c r="I28" s="1">
        <v>38710593</v>
      </c>
    </row>
    <row r="29" spans="1:9" ht="24" customHeight="1">
      <c r="A29" s="95" t="s">
        <v>19</v>
      </c>
      <c r="B29" s="96">
        <v>13</v>
      </c>
      <c r="C29" s="1">
        <v>833558880</v>
      </c>
      <c r="D29" s="97"/>
      <c r="E29" s="1">
        <v>869018843</v>
      </c>
      <c r="F29" s="1"/>
      <c r="G29" s="1">
        <v>169644043</v>
      </c>
      <c r="H29" s="97"/>
      <c r="I29" s="1">
        <v>174604719</v>
      </c>
    </row>
    <row r="30" spans="1:9" ht="24" customHeight="1">
      <c r="A30" s="95" t="s">
        <v>140</v>
      </c>
      <c r="B30" s="96">
        <v>14</v>
      </c>
      <c r="C30" s="1">
        <v>47963190</v>
      </c>
      <c r="D30" s="97"/>
      <c r="E30" s="1">
        <v>45242702</v>
      </c>
      <c r="F30" s="44"/>
      <c r="G30" s="1">
        <v>14166817</v>
      </c>
      <c r="H30" s="44"/>
      <c r="I30" s="1">
        <v>16490810</v>
      </c>
    </row>
    <row r="31" spans="1:9" ht="24" customHeight="1">
      <c r="A31" s="95" t="s">
        <v>20</v>
      </c>
      <c r="B31" s="96">
        <v>15</v>
      </c>
      <c r="C31" s="44">
        <v>0</v>
      </c>
      <c r="D31" s="97"/>
      <c r="E31" s="44">
        <v>0</v>
      </c>
      <c r="F31" s="1"/>
      <c r="G31" s="44">
        <v>0</v>
      </c>
      <c r="H31" s="2"/>
      <c r="I31" s="44">
        <v>0</v>
      </c>
    </row>
    <row r="32" spans="1:9" ht="24" customHeight="1">
      <c r="A32" s="95" t="s">
        <v>150</v>
      </c>
      <c r="B32" s="96">
        <v>16</v>
      </c>
      <c r="C32" s="1">
        <v>3800594</v>
      </c>
      <c r="D32" s="97"/>
      <c r="E32" s="1">
        <v>5013205</v>
      </c>
      <c r="F32" s="1"/>
      <c r="G32" s="1">
        <v>3304013</v>
      </c>
      <c r="H32" s="97"/>
      <c r="I32" s="1">
        <v>4268135</v>
      </c>
    </row>
    <row r="33" spans="1:9" ht="24" customHeight="1">
      <c r="A33" s="95" t="s">
        <v>21</v>
      </c>
      <c r="B33" s="96">
        <v>33</v>
      </c>
      <c r="C33" s="1">
        <v>5529936</v>
      </c>
      <c r="D33" s="97"/>
      <c r="E33" s="1">
        <v>6972581</v>
      </c>
      <c r="F33" s="1"/>
      <c r="G33" s="44">
        <v>0</v>
      </c>
      <c r="H33" s="97"/>
      <c r="I33" s="44">
        <v>0</v>
      </c>
    </row>
    <row r="34" spans="1:9" ht="24" customHeight="1">
      <c r="A34" s="95" t="s">
        <v>22</v>
      </c>
      <c r="B34" s="96">
        <v>17</v>
      </c>
      <c r="C34" s="1">
        <v>9575303</v>
      </c>
      <c r="D34" s="97"/>
      <c r="E34" s="1">
        <v>11044326</v>
      </c>
      <c r="F34" s="1"/>
      <c r="G34" s="1">
        <v>4866307</v>
      </c>
      <c r="H34" s="97"/>
      <c r="I34" s="1">
        <v>5655683</v>
      </c>
    </row>
    <row r="35" spans="1:9" ht="24" customHeight="1">
      <c r="A35" s="100" t="s">
        <v>23</v>
      </c>
      <c r="B35" s="102"/>
      <c r="C35" s="7">
        <f>SUM(C23:C34)</f>
        <v>948710167</v>
      </c>
      <c r="D35" s="8"/>
      <c r="E35" s="7">
        <f>SUM(E23:E34)</f>
        <v>1035438213</v>
      </c>
      <c r="F35" s="8"/>
      <c r="G35" s="7">
        <f>SUM(G23:G34)</f>
        <v>2406276953</v>
      </c>
      <c r="H35" s="9"/>
      <c r="I35" s="7">
        <f>SUM(I23:I34)</f>
        <v>2434693353</v>
      </c>
    </row>
    <row r="36" spans="1:9" ht="24" customHeight="1" thickBot="1">
      <c r="A36" s="91" t="s">
        <v>24</v>
      </c>
      <c r="B36" s="102"/>
      <c r="C36" s="10">
        <f>C35+C20</f>
        <v>6076082752</v>
      </c>
      <c r="D36" s="8"/>
      <c r="E36" s="10">
        <f>E35+E20</f>
        <v>6626130451</v>
      </c>
      <c r="F36" s="8"/>
      <c r="G36" s="10">
        <f>+G35+G20</f>
        <v>5716627388</v>
      </c>
      <c r="H36" s="9"/>
      <c r="I36" s="10">
        <f>+I35+I20</f>
        <v>6220707588</v>
      </c>
    </row>
    <row r="37" spans="1:9" ht="24" customHeight="1" thickTop="1">
      <c r="A37" s="91"/>
      <c r="B37" s="102"/>
      <c r="C37" s="8"/>
      <c r="D37" s="8"/>
      <c r="E37" s="8"/>
      <c r="F37" s="8"/>
      <c r="G37" s="8"/>
      <c r="H37" s="9"/>
      <c r="I37" s="8"/>
    </row>
    <row r="38" spans="1:9" ht="24" customHeight="1">
      <c r="A38" s="91"/>
      <c r="B38" s="102"/>
      <c r="C38" s="8"/>
      <c r="D38" s="8"/>
      <c r="E38" s="8"/>
      <c r="F38" s="8"/>
      <c r="G38" s="8"/>
      <c r="H38" s="9"/>
      <c r="I38" s="8"/>
    </row>
    <row r="39" spans="1:9" ht="24" customHeight="1">
      <c r="A39" s="91"/>
      <c r="B39" s="102"/>
      <c r="C39" s="8"/>
      <c r="D39" s="8"/>
      <c r="E39" s="8"/>
      <c r="F39" s="8"/>
      <c r="G39" s="8"/>
      <c r="H39" s="9"/>
      <c r="I39" s="8"/>
    </row>
    <row r="40" spans="1:9" ht="24" customHeight="1">
      <c r="A40" s="91"/>
      <c r="B40" s="102"/>
      <c r="C40" s="8"/>
      <c r="D40" s="8"/>
      <c r="E40" s="8"/>
      <c r="F40" s="8"/>
      <c r="G40" s="8"/>
      <c r="H40" s="9"/>
      <c r="I40" s="8"/>
    </row>
    <row r="41" spans="1:9" ht="24" customHeight="1">
      <c r="A41" s="57" t="s">
        <v>25</v>
      </c>
      <c r="B41" s="102"/>
      <c r="C41" s="50"/>
      <c r="D41" s="8"/>
      <c r="E41" s="8"/>
      <c r="F41" s="8"/>
      <c r="G41" s="8"/>
      <c r="H41" s="9"/>
      <c r="I41" s="8"/>
    </row>
    <row r="42" spans="1:9" ht="24" customHeight="1">
      <c r="B42" s="102"/>
      <c r="C42" s="11"/>
      <c r="D42" s="8"/>
      <c r="E42" s="11"/>
      <c r="F42" s="11"/>
      <c r="G42" s="11"/>
      <c r="H42" s="9"/>
      <c r="I42" s="11"/>
    </row>
    <row r="43" spans="1:9">
      <c r="B43" s="102"/>
      <c r="C43" s="11"/>
      <c r="D43" s="8"/>
      <c r="E43" s="11"/>
      <c r="F43" s="11"/>
      <c r="G43" s="11"/>
      <c r="H43" s="9"/>
      <c r="I43" s="11"/>
    </row>
    <row r="44" spans="1:9" ht="24" customHeight="1">
      <c r="A44" s="161" t="s">
        <v>26</v>
      </c>
      <c r="B44" s="161"/>
      <c r="C44" s="161"/>
      <c r="D44" s="161"/>
      <c r="E44" s="161"/>
      <c r="F44" s="161"/>
      <c r="G44" s="161"/>
      <c r="H44" s="161"/>
      <c r="I44" s="161"/>
    </row>
    <row r="45" spans="1:9" ht="24" customHeight="1">
      <c r="A45" s="161" t="s">
        <v>27</v>
      </c>
      <c r="B45" s="161"/>
      <c r="C45" s="161"/>
      <c r="D45" s="161"/>
      <c r="E45" s="161"/>
      <c r="F45" s="161"/>
      <c r="G45" s="161"/>
      <c r="H45" s="161"/>
      <c r="I45" s="161"/>
    </row>
    <row r="46" spans="1:9" ht="26.1" customHeight="1">
      <c r="A46" s="158" t="s">
        <v>0</v>
      </c>
      <c r="B46" s="158"/>
      <c r="C46" s="158"/>
      <c r="D46" s="158"/>
      <c r="E46" s="158"/>
      <c r="F46" s="158"/>
      <c r="G46" s="158"/>
      <c r="H46" s="158"/>
      <c r="I46" s="158"/>
    </row>
    <row r="47" spans="1:9" ht="26.1" customHeight="1">
      <c r="A47" s="158" t="s">
        <v>210</v>
      </c>
      <c r="B47" s="158"/>
      <c r="C47" s="158"/>
      <c r="D47" s="158"/>
      <c r="E47" s="158"/>
      <c r="F47" s="158"/>
      <c r="G47" s="158"/>
      <c r="H47" s="158"/>
      <c r="I47" s="158"/>
    </row>
    <row r="48" spans="1:9" ht="26.1" customHeight="1">
      <c r="A48" s="158" t="s">
        <v>202</v>
      </c>
      <c r="B48" s="158"/>
      <c r="C48" s="158"/>
      <c r="D48" s="158"/>
      <c r="E48" s="158"/>
      <c r="F48" s="158"/>
      <c r="G48" s="158"/>
      <c r="H48" s="158"/>
      <c r="I48" s="158"/>
    </row>
    <row r="49" spans="1:12" ht="24" customHeight="1">
      <c r="A49" s="159" t="s">
        <v>1</v>
      </c>
      <c r="B49" s="159"/>
      <c r="C49" s="159"/>
      <c r="D49" s="159"/>
      <c r="E49" s="159"/>
      <c r="F49" s="159"/>
      <c r="G49" s="159"/>
      <c r="H49" s="159"/>
      <c r="I49" s="159"/>
    </row>
    <row r="50" spans="1:12" ht="6" customHeight="1">
      <c r="A50" s="89"/>
      <c r="B50" s="89"/>
      <c r="C50" s="160"/>
      <c r="D50" s="160"/>
      <c r="E50" s="160"/>
      <c r="F50" s="160"/>
      <c r="G50" s="160"/>
      <c r="H50" s="160"/>
      <c r="I50" s="160"/>
    </row>
    <row r="51" spans="1:12" s="58" customFormat="1" ht="24" customHeight="1">
      <c r="A51" s="85"/>
      <c r="B51" s="86" t="s">
        <v>2</v>
      </c>
      <c r="C51" s="162" t="s">
        <v>3</v>
      </c>
      <c r="D51" s="162"/>
      <c r="E51" s="162"/>
      <c r="F51" s="162"/>
      <c r="G51" s="163" t="s">
        <v>4</v>
      </c>
      <c r="H51" s="163"/>
      <c r="I51" s="163"/>
    </row>
    <row r="52" spans="1:12" s="58" customFormat="1" ht="24" customHeight="1">
      <c r="A52" s="85"/>
      <c r="C52" s="87">
        <v>2567</v>
      </c>
      <c r="D52" s="86"/>
      <c r="E52" s="87">
        <v>2566</v>
      </c>
      <c r="F52" s="88"/>
      <c r="G52" s="87">
        <v>2567</v>
      </c>
      <c r="H52" s="86"/>
      <c r="I52" s="87">
        <v>2566</v>
      </c>
    </row>
    <row r="53" spans="1:12" ht="24" customHeight="1">
      <c r="A53" s="86" t="s">
        <v>28</v>
      </c>
      <c r="B53" s="89"/>
      <c r="C53" s="12"/>
      <c r="D53" s="89"/>
      <c r="E53" s="89"/>
      <c r="F53" s="89"/>
      <c r="G53" s="89"/>
      <c r="H53" s="90"/>
      <c r="I53" s="89"/>
    </row>
    <row r="54" spans="1:12" ht="24" customHeight="1">
      <c r="A54" s="58" t="s">
        <v>29</v>
      </c>
      <c r="B54" s="89"/>
      <c r="C54" s="12"/>
      <c r="D54" s="89"/>
      <c r="E54" s="103"/>
      <c r="F54" s="103"/>
      <c r="H54" s="90"/>
      <c r="I54" s="103"/>
    </row>
    <row r="55" spans="1:12" ht="24" customHeight="1">
      <c r="A55" s="95" t="s">
        <v>212</v>
      </c>
      <c r="B55" s="96">
        <v>18</v>
      </c>
      <c r="C55" s="1">
        <v>105243350</v>
      </c>
      <c r="D55" s="89"/>
      <c r="E55" s="1">
        <v>60139931</v>
      </c>
      <c r="F55" s="47"/>
      <c r="G55" s="1">
        <v>77877315</v>
      </c>
      <c r="H55" s="90"/>
      <c r="I55" s="1">
        <v>28131524</v>
      </c>
      <c r="L55" s="154"/>
    </row>
    <row r="56" spans="1:12" ht="24" customHeight="1">
      <c r="A56" s="95" t="s">
        <v>30</v>
      </c>
      <c r="B56" s="96">
        <v>19</v>
      </c>
      <c r="C56" s="1">
        <v>854720992</v>
      </c>
      <c r="D56" s="89"/>
      <c r="E56" s="1">
        <v>684297761</v>
      </c>
      <c r="F56" s="47"/>
      <c r="G56" s="1">
        <v>640234515</v>
      </c>
      <c r="H56" s="90"/>
      <c r="I56" s="1">
        <v>411125465</v>
      </c>
      <c r="L56" s="154"/>
    </row>
    <row r="57" spans="1:12" ht="24" customHeight="1">
      <c r="A57" s="95" t="s">
        <v>219</v>
      </c>
      <c r="B57" s="96">
        <v>20</v>
      </c>
      <c r="C57" s="13">
        <f>1105951793+93239</f>
        <v>1106045032</v>
      </c>
      <c r="D57" s="89"/>
      <c r="E57" s="13">
        <v>501965472</v>
      </c>
      <c r="F57" s="47"/>
      <c r="G57" s="1">
        <v>1056091550</v>
      </c>
      <c r="H57" s="90"/>
      <c r="I57" s="1">
        <v>476820715</v>
      </c>
      <c r="L57" s="154"/>
    </row>
    <row r="58" spans="1:12" ht="24" customHeight="1" outlineLevel="1">
      <c r="A58" s="95" t="s">
        <v>141</v>
      </c>
      <c r="B58" s="96"/>
      <c r="C58" s="13"/>
      <c r="D58" s="89"/>
      <c r="E58" s="13"/>
      <c r="F58" s="47"/>
      <c r="G58" s="1"/>
      <c r="H58" s="90"/>
      <c r="I58" s="1"/>
      <c r="L58" s="154"/>
    </row>
    <row r="59" spans="1:12" ht="24" customHeight="1" outlineLevel="1">
      <c r="A59" s="104" t="s">
        <v>142</v>
      </c>
      <c r="B59" s="96">
        <v>5</v>
      </c>
      <c r="C59" s="13">
        <v>13191447</v>
      </c>
      <c r="D59" s="89"/>
      <c r="E59" s="44">
        <v>0</v>
      </c>
      <c r="F59" s="47"/>
      <c r="G59" s="13">
        <v>13191447</v>
      </c>
      <c r="H59" s="90"/>
      <c r="I59" s="44">
        <v>0</v>
      </c>
      <c r="L59" s="154"/>
    </row>
    <row r="60" spans="1:12" ht="24" customHeight="1">
      <c r="A60" s="95" t="s">
        <v>126</v>
      </c>
      <c r="B60" s="96">
        <v>5</v>
      </c>
      <c r="C60" s="13">
        <v>689577800</v>
      </c>
      <c r="D60" s="89"/>
      <c r="E60" s="13">
        <v>915603553</v>
      </c>
      <c r="F60" s="47"/>
      <c r="G60" s="1">
        <v>1501199859</v>
      </c>
      <c r="H60" s="90"/>
      <c r="I60" s="1">
        <v>1484003983</v>
      </c>
      <c r="L60" s="154"/>
    </row>
    <row r="61" spans="1:12" ht="24" customHeight="1">
      <c r="A61" s="95" t="s">
        <v>31</v>
      </c>
      <c r="B61" s="96">
        <v>21</v>
      </c>
      <c r="C61" s="1">
        <v>610771213</v>
      </c>
      <c r="D61" s="89"/>
      <c r="E61" s="13">
        <v>259191135</v>
      </c>
      <c r="F61" s="47"/>
      <c r="G61" s="1">
        <v>610771213</v>
      </c>
      <c r="H61" s="2"/>
      <c r="I61" s="1">
        <v>259191135</v>
      </c>
      <c r="L61" s="154"/>
    </row>
    <row r="62" spans="1:12" ht="24" customHeight="1">
      <c r="A62" s="95" t="s">
        <v>156</v>
      </c>
      <c r="B62" s="96"/>
      <c r="C62" s="13">
        <v>6660352</v>
      </c>
      <c r="D62" s="89"/>
      <c r="E62" s="13">
        <v>1311959</v>
      </c>
      <c r="F62" s="47"/>
      <c r="G62" s="44">
        <v>0</v>
      </c>
      <c r="H62" s="2"/>
      <c r="I62" s="44">
        <v>0</v>
      </c>
      <c r="L62" s="154"/>
    </row>
    <row r="63" spans="1:12" ht="24" customHeight="1">
      <c r="A63" s="95" t="s">
        <v>32</v>
      </c>
      <c r="B63" s="96">
        <v>22</v>
      </c>
      <c r="C63" s="13">
        <v>71209421</v>
      </c>
      <c r="D63" s="89"/>
      <c r="E63" s="13">
        <v>122083125</v>
      </c>
      <c r="F63" s="47"/>
      <c r="G63" s="1">
        <v>27879007</v>
      </c>
      <c r="H63" s="90"/>
      <c r="I63" s="1">
        <v>79464225</v>
      </c>
      <c r="L63" s="154"/>
    </row>
    <row r="64" spans="1:12" ht="24" customHeight="1">
      <c r="A64" s="95" t="s">
        <v>33</v>
      </c>
      <c r="B64" s="96"/>
      <c r="C64" s="13">
        <v>84863791</v>
      </c>
      <c r="D64" s="89"/>
      <c r="E64" s="13">
        <v>133078789</v>
      </c>
      <c r="F64" s="47"/>
      <c r="G64" s="1">
        <v>45562535</v>
      </c>
      <c r="H64" s="90"/>
      <c r="I64" s="1">
        <v>58985350</v>
      </c>
      <c r="L64" s="154"/>
    </row>
    <row r="65" spans="1:12" ht="24" customHeight="1">
      <c r="A65" s="95" t="s">
        <v>161</v>
      </c>
      <c r="B65" s="96"/>
      <c r="C65" s="13">
        <v>66255496</v>
      </c>
      <c r="D65" s="89"/>
      <c r="E65" s="13">
        <v>66746271</v>
      </c>
      <c r="F65" s="47"/>
      <c r="G65" s="1">
        <v>34661530</v>
      </c>
      <c r="H65" s="90"/>
      <c r="I65" s="1">
        <v>35933580</v>
      </c>
      <c r="L65" s="154"/>
    </row>
    <row r="66" spans="1:12" ht="24" customHeight="1">
      <c r="A66" s="95" t="s">
        <v>34</v>
      </c>
      <c r="B66" s="4">
        <v>23</v>
      </c>
      <c r="C66" s="13">
        <v>71240386</v>
      </c>
      <c r="D66" s="89"/>
      <c r="E66" s="13">
        <v>1016353</v>
      </c>
      <c r="F66" s="47"/>
      <c r="G66" s="13">
        <v>898429</v>
      </c>
      <c r="H66" s="90"/>
      <c r="I66" s="13">
        <v>668429</v>
      </c>
    </row>
    <row r="67" spans="1:12" ht="24" customHeight="1">
      <c r="A67" s="100" t="s">
        <v>35</v>
      </c>
      <c r="B67" s="60"/>
      <c r="C67" s="7">
        <f>SUM(C55:C66)</f>
        <v>3679779280</v>
      </c>
      <c r="D67" s="89"/>
      <c r="E67" s="7">
        <f>SUM(E55:E66)</f>
        <v>2745434349</v>
      </c>
      <c r="F67" s="8"/>
      <c r="G67" s="7">
        <f>SUM(G55:G66)</f>
        <v>4008367400</v>
      </c>
      <c r="H67" s="90"/>
      <c r="I67" s="7">
        <f>SUM(I55:I66)</f>
        <v>2834324406</v>
      </c>
    </row>
    <row r="68" spans="1:12" ht="8.1" customHeight="1">
      <c r="A68" s="100"/>
      <c r="B68" s="60"/>
      <c r="C68" s="8"/>
      <c r="D68" s="89"/>
      <c r="E68" s="8"/>
      <c r="F68" s="8"/>
      <c r="G68" s="8"/>
      <c r="H68" s="90"/>
      <c r="I68" s="8"/>
    </row>
    <row r="69" spans="1:12" ht="24" customHeight="1">
      <c r="A69" s="58" t="s">
        <v>36</v>
      </c>
      <c r="B69" s="89"/>
      <c r="D69" s="98"/>
      <c r="F69" s="98"/>
      <c r="H69" s="98"/>
    </row>
    <row r="70" spans="1:12" ht="24" customHeight="1">
      <c r="A70" s="95" t="s">
        <v>37</v>
      </c>
      <c r="B70" s="96">
        <v>24</v>
      </c>
      <c r="C70" s="1">
        <v>275316291</v>
      </c>
      <c r="D70" s="1"/>
      <c r="E70" s="1">
        <v>771669060</v>
      </c>
      <c r="F70" s="1"/>
      <c r="G70" s="1">
        <v>192960593</v>
      </c>
      <c r="H70" s="1"/>
      <c r="I70" s="1">
        <v>702314529</v>
      </c>
    </row>
    <row r="71" spans="1:12" ht="24" customHeight="1">
      <c r="A71" s="95" t="s">
        <v>196</v>
      </c>
      <c r="B71" s="96">
        <v>5</v>
      </c>
      <c r="C71" s="44">
        <v>0</v>
      </c>
      <c r="D71" s="1"/>
      <c r="E71" s="1">
        <v>12740603</v>
      </c>
      <c r="F71" s="1"/>
      <c r="G71" s="44">
        <v>0</v>
      </c>
      <c r="H71" s="1"/>
      <c r="I71" s="1">
        <v>12740603</v>
      </c>
    </row>
    <row r="72" spans="1:12" ht="24" customHeight="1">
      <c r="A72" s="95" t="s">
        <v>38</v>
      </c>
      <c r="B72" s="96">
        <v>25</v>
      </c>
      <c r="C72" s="1">
        <v>110739787</v>
      </c>
      <c r="D72" s="1"/>
      <c r="E72" s="1">
        <v>747856347</v>
      </c>
      <c r="F72" s="1"/>
      <c r="G72" s="1">
        <v>110739787</v>
      </c>
      <c r="H72" s="1"/>
      <c r="I72" s="1">
        <v>638778256</v>
      </c>
    </row>
    <row r="73" spans="1:12" ht="24" customHeight="1">
      <c r="A73" s="95" t="s">
        <v>149</v>
      </c>
      <c r="B73" s="96">
        <v>26</v>
      </c>
      <c r="C73" s="1">
        <f>31724263+411510-193027-93239+29741-48711</f>
        <v>31830537</v>
      </c>
      <c r="D73" s="1"/>
      <c r="E73" s="1">
        <v>30848568</v>
      </c>
      <c r="F73" s="1"/>
      <c r="G73" s="1">
        <v>13308196</v>
      </c>
      <c r="H73" s="1"/>
      <c r="I73" s="1">
        <v>15052685</v>
      </c>
    </row>
    <row r="74" spans="1:12" ht="24" hidden="1" customHeight="1" outlineLevel="1">
      <c r="A74" s="95" t="s">
        <v>138</v>
      </c>
      <c r="B74" s="96">
        <v>41</v>
      </c>
      <c r="C74" s="44"/>
      <c r="D74" s="1"/>
      <c r="E74" s="44">
        <v>0</v>
      </c>
      <c r="F74" s="1"/>
      <c r="G74" s="44"/>
      <c r="H74" s="1"/>
      <c r="I74" s="44">
        <v>0</v>
      </c>
    </row>
    <row r="75" spans="1:12" ht="24" customHeight="1" collapsed="1">
      <c r="A75" s="95" t="s">
        <v>133</v>
      </c>
      <c r="B75" s="96">
        <v>33</v>
      </c>
      <c r="C75" s="1">
        <v>14560838</v>
      </c>
      <c r="D75" s="1"/>
      <c r="E75" s="1">
        <v>12800828</v>
      </c>
      <c r="F75" s="6"/>
      <c r="G75" s="1">
        <v>4108802</v>
      </c>
      <c r="H75" s="6"/>
      <c r="I75" s="1">
        <v>3886662</v>
      </c>
    </row>
    <row r="76" spans="1:12" ht="24" customHeight="1">
      <c r="A76" s="95" t="s">
        <v>39</v>
      </c>
      <c r="C76" s="1"/>
      <c r="D76" s="1"/>
      <c r="E76" s="1"/>
      <c r="F76" s="1"/>
      <c r="G76" s="1"/>
      <c r="H76" s="1"/>
      <c r="I76" s="1"/>
    </row>
    <row r="77" spans="1:12" ht="24" customHeight="1">
      <c r="A77" s="104" t="s">
        <v>40</v>
      </c>
      <c r="B77" s="96">
        <v>27</v>
      </c>
      <c r="C77" s="1">
        <v>32860781</v>
      </c>
      <c r="D77" s="1"/>
      <c r="E77" s="1">
        <v>30113260</v>
      </c>
      <c r="F77" s="1"/>
      <c r="G77" s="1">
        <v>13262304</v>
      </c>
      <c r="H77" s="1"/>
      <c r="I77" s="1">
        <v>12021574</v>
      </c>
    </row>
    <row r="78" spans="1:12" ht="24" customHeight="1">
      <c r="A78" s="95" t="s">
        <v>41</v>
      </c>
      <c r="B78" s="96"/>
      <c r="C78" s="1">
        <v>1989172</v>
      </c>
      <c r="D78" s="1"/>
      <c r="E78" s="1">
        <v>2232592</v>
      </c>
      <c r="F78" s="1"/>
      <c r="G78" s="44">
        <v>0</v>
      </c>
      <c r="H78" s="1"/>
      <c r="I78" s="44">
        <v>0</v>
      </c>
    </row>
    <row r="79" spans="1:12" ht="24" customHeight="1">
      <c r="A79" s="100" t="s">
        <v>42</v>
      </c>
      <c r="B79" s="89"/>
      <c r="C79" s="7">
        <f>SUM(C70:C78)</f>
        <v>467297406</v>
      </c>
      <c r="D79" s="8"/>
      <c r="E79" s="7">
        <f>SUM(E70:E78)</f>
        <v>1608261258</v>
      </c>
      <c r="F79" s="8"/>
      <c r="G79" s="7">
        <f>SUM(G70:G78)</f>
        <v>334379682</v>
      </c>
      <c r="H79" s="8"/>
      <c r="I79" s="7">
        <f>SUM(I70:I78)</f>
        <v>1384794309</v>
      </c>
    </row>
    <row r="80" spans="1:12" ht="24" customHeight="1">
      <c r="A80" s="105" t="s">
        <v>43</v>
      </c>
      <c r="B80" s="89"/>
      <c r="C80" s="7">
        <f>C79+C67</f>
        <v>4147076686</v>
      </c>
      <c r="D80" s="8"/>
      <c r="E80" s="7">
        <f>E79+E67</f>
        <v>4353695607</v>
      </c>
      <c r="F80" s="8"/>
      <c r="G80" s="7">
        <f>G67+G79</f>
        <v>4342747082</v>
      </c>
      <c r="H80" s="8"/>
      <c r="I80" s="7">
        <f>I67+I79</f>
        <v>4219118715</v>
      </c>
    </row>
    <row r="81" spans="1:9" ht="24" customHeight="1">
      <c r="A81" s="105"/>
      <c r="B81" s="89"/>
      <c r="C81" s="8"/>
      <c r="D81" s="8"/>
      <c r="E81" s="8"/>
      <c r="F81" s="8"/>
      <c r="G81" s="8"/>
      <c r="H81" s="8"/>
      <c r="I81" s="8"/>
    </row>
    <row r="82" spans="1:9" ht="24" customHeight="1">
      <c r="A82" s="105"/>
      <c r="B82" s="89"/>
      <c r="C82" s="8"/>
      <c r="D82" s="8"/>
      <c r="E82" s="8"/>
      <c r="F82" s="8"/>
      <c r="G82" s="8"/>
      <c r="H82" s="8"/>
      <c r="I82" s="8"/>
    </row>
    <row r="83" spans="1:9" ht="24" customHeight="1">
      <c r="A83" s="105"/>
      <c r="B83" s="89"/>
      <c r="C83" s="8"/>
      <c r="D83" s="8"/>
      <c r="E83" s="8"/>
      <c r="F83" s="8"/>
      <c r="G83" s="8"/>
      <c r="H83" s="8"/>
      <c r="I83" s="8"/>
    </row>
    <row r="84" spans="1:9" ht="24" customHeight="1">
      <c r="A84" s="105"/>
      <c r="B84" s="89"/>
      <c r="C84" s="8"/>
      <c r="D84" s="8"/>
      <c r="E84" s="8"/>
      <c r="F84" s="8"/>
      <c r="G84" s="8"/>
      <c r="H84" s="8"/>
      <c r="I84" s="8"/>
    </row>
    <row r="85" spans="1:9" ht="24" customHeight="1">
      <c r="A85" s="105"/>
      <c r="B85" s="89"/>
      <c r="C85" s="8"/>
      <c r="D85" s="8"/>
      <c r="E85" s="8"/>
      <c r="F85" s="8"/>
      <c r="G85" s="8"/>
      <c r="H85" s="8"/>
      <c r="I85" s="8"/>
    </row>
    <row r="86" spans="1:9" ht="24" customHeight="1">
      <c r="A86" s="105"/>
      <c r="B86" s="89"/>
      <c r="C86" s="8"/>
      <c r="D86" s="8"/>
      <c r="E86" s="8"/>
      <c r="F86" s="8"/>
      <c r="G86" s="8"/>
      <c r="H86" s="8"/>
      <c r="I86" s="8"/>
    </row>
    <row r="87" spans="1:9" ht="24" customHeight="1">
      <c r="A87" s="105"/>
      <c r="B87" s="89"/>
      <c r="C87" s="8"/>
      <c r="D87" s="8"/>
      <c r="E87" s="8"/>
      <c r="F87" s="8"/>
      <c r="G87" s="8"/>
      <c r="H87" s="8"/>
      <c r="I87" s="8"/>
    </row>
    <row r="88" spans="1:9" ht="24" customHeight="1">
      <c r="A88" s="105"/>
      <c r="B88" s="89"/>
      <c r="C88" s="8"/>
      <c r="D88" s="8"/>
      <c r="E88" s="8"/>
      <c r="F88" s="8"/>
      <c r="G88" s="8"/>
      <c r="H88" s="8"/>
      <c r="I88" s="8"/>
    </row>
    <row r="89" spans="1:9" ht="24" customHeight="1">
      <c r="A89" s="105"/>
      <c r="B89" s="89"/>
      <c r="C89" s="8"/>
      <c r="D89" s="8"/>
      <c r="E89" s="8"/>
      <c r="F89" s="8"/>
      <c r="G89" s="8"/>
      <c r="H89" s="8"/>
      <c r="I89" s="8"/>
    </row>
    <row r="90" spans="1:9" ht="24" customHeight="1">
      <c r="A90" s="161" t="s">
        <v>26</v>
      </c>
      <c r="B90" s="161"/>
      <c r="C90" s="161"/>
      <c r="D90" s="161"/>
      <c r="E90" s="161"/>
      <c r="F90" s="161"/>
      <c r="G90" s="161"/>
      <c r="H90" s="161"/>
      <c r="I90" s="161"/>
    </row>
    <row r="91" spans="1:9" ht="24" customHeight="1">
      <c r="A91" s="161" t="s">
        <v>27</v>
      </c>
      <c r="B91" s="161"/>
      <c r="C91" s="161"/>
      <c r="D91" s="161"/>
      <c r="E91" s="161"/>
      <c r="F91" s="161"/>
      <c r="G91" s="161"/>
      <c r="H91" s="161"/>
      <c r="I91" s="161"/>
    </row>
    <row r="92" spans="1:9" ht="26.1" customHeight="1">
      <c r="A92" s="158" t="s">
        <v>0</v>
      </c>
      <c r="B92" s="158"/>
      <c r="C92" s="158"/>
      <c r="D92" s="158"/>
      <c r="E92" s="158"/>
      <c r="F92" s="158"/>
      <c r="G92" s="158"/>
      <c r="H92" s="158"/>
      <c r="I92" s="158"/>
    </row>
    <row r="93" spans="1:9" ht="26.1" customHeight="1">
      <c r="A93" s="158" t="s">
        <v>210</v>
      </c>
      <c r="B93" s="158"/>
      <c r="C93" s="158"/>
      <c r="D93" s="158"/>
      <c r="E93" s="158"/>
      <c r="F93" s="158"/>
      <c r="G93" s="158"/>
      <c r="H93" s="158"/>
      <c r="I93" s="158"/>
    </row>
    <row r="94" spans="1:9" ht="26.1" customHeight="1">
      <c r="A94" s="158" t="s">
        <v>202</v>
      </c>
      <c r="B94" s="158"/>
      <c r="C94" s="158"/>
      <c r="D94" s="158"/>
      <c r="E94" s="158"/>
      <c r="F94" s="158"/>
      <c r="G94" s="158"/>
      <c r="H94" s="158"/>
      <c r="I94" s="158"/>
    </row>
    <row r="95" spans="1:9" ht="24" customHeight="1">
      <c r="A95" s="159" t="s">
        <v>1</v>
      </c>
      <c r="B95" s="159"/>
      <c r="C95" s="159"/>
      <c r="D95" s="159"/>
      <c r="E95" s="159"/>
      <c r="F95" s="159"/>
      <c r="G95" s="159"/>
      <c r="H95" s="159"/>
      <c r="I95" s="159"/>
    </row>
    <row r="96" spans="1:9" ht="6" customHeight="1">
      <c r="B96" s="106"/>
      <c r="C96" s="164"/>
      <c r="D96" s="164"/>
      <c r="E96" s="164"/>
      <c r="F96" s="164"/>
      <c r="G96" s="164"/>
      <c r="H96" s="164"/>
      <c r="I96" s="164"/>
    </row>
    <row r="97" spans="1:9" s="58" customFormat="1" ht="24" customHeight="1">
      <c r="A97" s="85"/>
      <c r="B97" s="86" t="s">
        <v>2</v>
      </c>
      <c r="C97" s="162" t="s">
        <v>3</v>
      </c>
      <c r="D97" s="162"/>
      <c r="E97" s="162"/>
      <c r="F97" s="162"/>
      <c r="G97" s="163" t="s">
        <v>4</v>
      </c>
      <c r="H97" s="163"/>
      <c r="I97" s="163"/>
    </row>
    <row r="98" spans="1:9" s="58" customFormat="1" ht="24" customHeight="1">
      <c r="A98" s="85"/>
      <c r="C98" s="87">
        <v>2567</v>
      </c>
      <c r="D98" s="86"/>
      <c r="E98" s="87">
        <v>2566</v>
      </c>
      <c r="F98" s="88"/>
      <c r="G98" s="87">
        <v>2567</v>
      </c>
      <c r="H98" s="86"/>
      <c r="I98" s="87">
        <v>2566</v>
      </c>
    </row>
    <row r="99" spans="1:9" s="58" customFormat="1" ht="24" customHeight="1">
      <c r="A99" s="86" t="s">
        <v>44</v>
      </c>
      <c r="B99" s="107"/>
      <c r="C99" s="86"/>
      <c r="D99" s="86"/>
      <c r="E99" s="86"/>
      <c r="F99" s="86"/>
      <c r="G99" s="86"/>
      <c r="H99" s="88"/>
      <c r="I99" s="86"/>
    </row>
    <row r="100" spans="1:9" ht="24" customHeight="1">
      <c r="A100" s="91" t="s">
        <v>45</v>
      </c>
      <c r="B100" s="89"/>
      <c r="C100" s="89"/>
      <c r="D100" s="89"/>
      <c r="E100" s="89"/>
      <c r="F100" s="89"/>
      <c r="G100" s="89"/>
      <c r="H100" s="90"/>
      <c r="I100" s="89"/>
    </row>
    <row r="101" spans="1:9" ht="24" customHeight="1">
      <c r="A101" s="57" t="s">
        <v>46</v>
      </c>
      <c r="B101" s="96"/>
      <c r="D101" s="98"/>
      <c r="E101" s="98"/>
      <c r="F101" s="98"/>
      <c r="H101" s="98"/>
      <c r="I101" s="98"/>
    </row>
    <row r="102" spans="1:9" ht="24" customHeight="1">
      <c r="A102" s="57" t="s">
        <v>47</v>
      </c>
      <c r="B102" s="15"/>
      <c r="D102" s="98"/>
      <c r="E102" s="98"/>
      <c r="F102" s="98"/>
      <c r="H102" s="98"/>
      <c r="I102" s="98"/>
    </row>
    <row r="103" spans="1:9" ht="24" customHeight="1" thickBot="1">
      <c r="A103" s="108" t="s">
        <v>176</v>
      </c>
      <c r="B103" s="96">
        <v>28</v>
      </c>
      <c r="C103" s="46">
        <v>6473046061</v>
      </c>
      <c r="D103" s="98"/>
      <c r="E103" s="46">
        <v>6473046061</v>
      </c>
      <c r="F103" s="47"/>
      <c r="G103" s="46">
        <v>6473046061</v>
      </c>
      <c r="H103" s="109"/>
      <c r="I103" s="46">
        <v>6473046061</v>
      </c>
    </row>
    <row r="104" spans="1:9" ht="10.35" customHeight="1" thickTop="1">
      <c r="A104" s="111"/>
      <c r="B104" s="15"/>
      <c r="C104" s="2"/>
      <c r="D104" s="89"/>
      <c r="E104" s="2"/>
      <c r="F104" s="1"/>
      <c r="G104" s="2"/>
      <c r="H104" s="90"/>
      <c r="I104" s="2"/>
    </row>
    <row r="105" spans="1:9" ht="24" customHeight="1">
      <c r="A105" s="57" t="s">
        <v>48</v>
      </c>
      <c r="B105" s="15"/>
      <c r="C105" s="1"/>
      <c r="D105" s="89"/>
      <c r="E105" s="1"/>
      <c r="F105" s="1"/>
      <c r="G105" s="6"/>
      <c r="H105" s="90"/>
      <c r="I105" s="6"/>
    </row>
    <row r="106" spans="1:9" ht="24" hidden="1" customHeight="1" outlineLevel="1">
      <c r="A106" s="108" t="s">
        <v>177</v>
      </c>
      <c r="B106" s="15"/>
      <c r="C106" s="1"/>
      <c r="D106" s="89"/>
      <c r="E106" s="1"/>
      <c r="F106" s="1"/>
      <c r="G106" s="6"/>
      <c r="H106" s="90"/>
      <c r="I106" s="6"/>
    </row>
    <row r="107" spans="1:9" ht="24" hidden="1" customHeight="1" outlineLevel="1">
      <c r="A107" s="112" t="s">
        <v>49</v>
      </c>
      <c r="B107" s="96">
        <v>28</v>
      </c>
      <c r="C107" s="44"/>
      <c r="D107" s="89"/>
      <c r="E107" s="44">
        <v>0</v>
      </c>
      <c r="F107" s="48"/>
      <c r="G107" s="44"/>
      <c r="H107" s="90"/>
      <c r="I107" s="44">
        <v>0</v>
      </c>
    </row>
    <row r="108" spans="1:9" ht="24" customHeight="1" collapsed="1">
      <c r="A108" s="108" t="s">
        <v>198</v>
      </c>
      <c r="B108" s="96"/>
      <c r="C108" s="1"/>
      <c r="D108" s="89"/>
      <c r="E108" s="1"/>
      <c r="F108" s="48"/>
      <c r="G108" s="1"/>
      <c r="H108" s="90"/>
      <c r="I108" s="1"/>
    </row>
    <row r="109" spans="1:9" ht="24" customHeight="1">
      <c r="A109" s="112" t="s">
        <v>49</v>
      </c>
      <c r="B109" s="96">
        <v>28</v>
      </c>
      <c r="C109" s="1">
        <v>4854786552</v>
      </c>
      <c r="D109" s="89"/>
      <c r="E109" s="1">
        <v>4854786552</v>
      </c>
      <c r="F109" s="48"/>
      <c r="G109" s="1">
        <v>4854786552</v>
      </c>
      <c r="H109" s="90"/>
      <c r="I109" s="1">
        <v>4854786552</v>
      </c>
    </row>
    <row r="110" spans="1:9" ht="10.35" customHeight="1">
      <c r="A110" s="111"/>
      <c r="B110" s="15"/>
      <c r="C110" s="2"/>
      <c r="D110" s="89"/>
      <c r="E110" s="2"/>
      <c r="F110" s="1"/>
      <c r="G110" s="2"/>
      <c r="H110" s="90"/>
      <c r="I110" s="2"/>
    </row>
    <row r="111" spans="1:9" ht="24" customHeight="1">
      <c r="A111" s="57" t="s">
        <v>50</v>
      </c>
      <c r="B111" s="15"/>
      <c r="C111" s="1">
        <v>-1444320591</v>
      </c>
      <c r="D111" s="89"/>
      <c r="E111" s="1">
        <v>-1444320591</v>
      </c>
      <c r="F111" s="47"/>
      <c r="G111" s="1">
        <v>-1444320591</v>
      </c>
      <c r="H111" s="90"/>
      <c r="I111" s="1">
        <v>-1444320591</v>
      </c>
    </row>
    <row r="112" spans="1:9" ht="24" customHeight="1">
      <c r="A112" s="108" t="s">
        <v>178</v>
      </c>
      <c r="B112" s="96">
        <v>28</v>
      </c>
      <c r="C112" s="1">
        <v>174600000</v>
      </c>
      <c r="D112" s="89"/>
      <c r="E112" s="1">
        <v>174600000</v>
      </c>
      <c r="F112" s="47"/>
      <c r="G112" s="1">
        <v>174600000</v>
      </c>
      <c r="H112" s="90"/>
      <c r="I112" s="1">
        <v>174600000</v>
      </c>
    </row>
    <row r="113" spans="1:9" ht="10.35" customHeight="1">
      <c r="A113" s="111"/>
      <c r="B113" s="15"/>
      <c r="C113" s="2"/>
      <c r="D113" s="89"/>
      <c r="E113" s="2"/>
      <c r="F113" s="1"/>
      <c r="G113" s="2"/>
      <c r="H113" s="90"/>
      <c r="I113" s="2"/>
    </row>
    <row r="114" spans="1:9" ht="24" customHeight="1">
      <c r="A114" s="57" t="s">
        <v>51</v>
      </c>
      <c r="B114" s="15"/>
      <c r="C114" s="1"/>
      <c r="D114" s="89"/>
      <c r="E114" s="1"/>
      <c r="F114" s="1"/>
      <c r="G114" s="1"/>
      <c r="H114" s="90"/>
      <c r="I114" s="1"/>
    </row>
    <row r="115" spans="1:9" ht="24" customHeight="1">
      <c r="A115" s="57" t="s">
        <v>135</v>
      </c>
      <c r="B115" s="15"/>
      <c r="C115" s="1"/>
      <c r="D115" s="89"/>
      <c r="E115" s="1"/>
      <c r="F115" s="1"/>
      <c r="G115" s="1"/>
      <c r="H115" s="90"/>
      <c r="I115" s="1"/>
    </row>
    <row r="116" spans="1:9" ht="24" customHeight="1">
      <c r="A116" s="104" t="s">
        <v>52</v>
      </c>
      <c r="B116" s="4">
        <v>29</v>
      </c>
      <c r="C116" s="1">
        <v>12488954</v>
      </c>
      <c r="D116" s="89"/>
      <c r="E116" s="1">
        <v>12488954</v>
      </c>
      <c r="F116" s="47"/>
      <c r="G116" s="1">
        <v>12488954</v>
      </c>
      <c r="H116" s="90"/>
      <c r="I116" s="1">
        <v>12488954</v>
      </c>
    </row>
    <row r="117" spans="1:9" ht="24" customHeight="1">
      <c r="A117" s="57" t="s">
        <v>134</v>
      </c>
      <c r="B117" s="4"/>
      <c r="C117" s="16">
        <v>-1764173744</v>
      </c>
      <c r="D117" s="89"/>
      <c r="E117" s="16">
        <f>'SE-Conso'!L18</f>
        <v>-1425479072</v>
      </c>
      <c r="F117" s="49"/>
      <c r="G117" s="16">
        <f>+'SE-Separate'!L20</f>
        <v>-2223674609</v>
      </c>
      <c r="H117" s="90"/>
      <c r="I117" s="16">
        <f>'SE-Separate'!L15</f>
        <v>-1595966042</v>
      </c>
    </row>
    <row r="118" spans="1:9" ht="24" customHeight="1">
      <c r="A118" s="57" t="s">
        <v>53</v>
      </c>
      <c r="B118" s="15"/>
      <c r="C118" s="1">
        <f>SUM(C116:C117)</f>
        <v>-1751684790</v>
      </c>
      <c r="D118" s="89"/>
      <c r="E118" s="1">
        <f>SUM(E116:E117)</f>
        <v>-1412990118</v>
      </c>
      <c r="F118" s="1"/>
      <c r="G118" s="1">
        <f>SUM(G116:G117)</f>
        <v>-2211185655</v>
      </c>
      <c r="H118" s="90"/>
      <c r="I118" s="1">
        <f>SUM(I116:I117)</f>
        <v>-1583477088</v>
      </c>
    </row>
    <row r="119" spans="1:9" ht="24" customHeight="1">
      <c r="A119" s="57" t="s">
        <v>54</v>
      </c>
      <c r="B119" s="15"/>
      <c r="C119" s="1"/>
      <c r="D119" s="89"/>
      <c r="E119" s="1"/>
      <c r="F119" s="1"/>
      <c r="G119" s="1"/>
      <c r="H119" s="90"/>
      <c r="I119" s="1"/>
    </row>
    <row r="120" spans="1:9" ht="24" customHeight="1">
      <c r="A120" s="57" t="s">
        <v>127</v>
      </c>
      <c r="B120" s="4"/>
      <c r="C120" s="16">
        <f>+'SE-Conso'!N24</f>
        <v>2470000</v>
      </c>
      <c r="D120" s="89"/>
      <c r="E120" s="16">
        <f>'SE-Conso'!N18</f>
        <v>2470000</v>
      </c>
      <c r="F120" s="49"/>
      <c r="G120" s="152">
        <v>0</v>
      </c>
      <c r="H120" s="90"/>
      <c r="I120" s="152">
        <v>0</v>
      </c>
    </row>
    <row r="121" spans="1:9" ht="24" customHeight="1">
      <c r="A121" s="57" t="s">
        <v>53</v>
      </c>
      <c r="B121" s="15"/>
      <c r="C121" s="1">
        <f>SUM(C106:C117,C120)</f>
        <v>1835851171</v>
      </c>
      <c r="D121" s="89"/>
      <c r="E121" s="1">
        <f>SUM(E106:E117,E120)</f>
        <v>2174545843</v>
      </c>
      <c r="F121" s="1"/>
      <c r="G121" s="1">
        <f>SUM(G106:G117,G120)</f>
        <v>1373880306</v>
      </c>
      <c r="H121" s="90"/>
      <c r="I121" s="1">
        <f>SUM(I106:I117,I120)</f>
        <v>2001588873</v>
      </c>
    </row>
    <row r="122" spans="1:9" ht="10.35" customHeight="1">
      <c r="A122" s="111"/>
      <c r="B122" s="15"/>
      <c r="C122" s="2"/>
      <c r="D122" s="89"/>
      <c r="E122" s="2"/>
      <c r="F122" s="1"/>
      <c r="G122" s="2"/>
      <c r="H122" s="90"/>
      <c r="I122" s="2"/>
    </row>
    <row r="123" spans="1:9" ht="24" customHeight="1">
      <c r="A123" s="57" t="s">
        <v>55</v>
      </c>
      <c r="B123" s="15"/>
      <c r="C123" s="1">
        <v>93154895</v>
      </c>
      <c r="D123" s="89"/>
      <c r="E123" s="1">
        <f>'SE-Conso'!R18</f>
        <v>97889001</v>
      </c>
      <c r="F123" s="1"/>
      <c r="G123" s="44">
        <v>0</v>
      </c>
      <c r="H123" s="2"/>
      <c r="I123" s="44">
        <v>0</v>
      </c>
    </row>
    <row r="124" spans="1:9" s="58" customFormat="1" ht="24" customHeight="1">
      <c r="A124" s="105" t="s">
        <v>56</v>
      </c>
      <c r="B124" s="57"/>
      <c r="C124" s="7">
        <f>SUM(C121:C123)</f>
        <v>1929006066</v>
      </c>
      <c r="D124" s="57"/>
      <c r="E124" s="7">
        <f>SUM(E121:E123)</f>
        <v>2272434844</v>
      </c>
      <c r="F124" s="8"/>
      <c r="G124" s="7">
        <f>SUM(G121:G123)</f>
        <v>1373880306</v>
      </c>
      <c r="H124" s="57"/>
      <c r="I124" s="7">
        <f>SUM(I121:I123)</f>
        <v>2001588873</v>
      </c>
    </row>
    <row r="125" spans="1:9" s="58" customFormat="1" ht="24" customHeight="1" thickBot="1">
      <c r="A125" s="58" t="s">
        <v>57</v>
      </c>
      <c r="B125" s="57"/>
      <c r="C125" s="10">
        <f>C124+C80</f>
        <v>6076082752</v>
      </c>
      <c r="D125" s="57"/>
      <c r="E125" s="10">
        <f>E124+E80</f>
        <v>6626130451</v>
      </c>
      <c r="F125" s="8"/>
      <c r="G125" s="10">
        <f>G124+G80</f>
        <v>5716627388</v>
      </c>
      <c r="H125" s="57"/>
      <c r="I125" s="10">
        <f>I124+I80</f>
        <v>6220707588</v>
      </c>
    </row>
    <row r="126" spans="1:9" s="58" customFormat="1" ht="24" customHeight="1" thickTop="1">
      <c r="B126" s="57"/>
      <c r="C126" s="8"/>
      <c r="D126" s="57"/>
      <c r="E126" s="8"/>
      <c r="F126" s="8"/>
      <c r="G126" s="8"/>
      <c r="H126" s="57"/>
      <c r="I126" s="8"/>
    </row>
    <row r="127" spans="1:9" s="58" customFormat="1" ht="24" customHeight="1">
      <c r="B127" s="57"/>
      <c r="C127" s="8"/>
      <c r="D127" s="57"/>
      <c r="E127" s="8"/>
      <c r="F127" s="8"/>
      <c r="G127" s="8"/>
      <c r="H127" s="57"/>
      <c r="I127" s="8"/>
    </row>
    <row r="128" spans="1:9" s="58" customFormat="1" ht="24" customHeight="1">
      <c r="B128" s="57"/>
      <c r="C128" s="8"/>
      <c r="D128" s="57"/>
      <c r="E128" s="8"/>
      <c r="F128" s="8"/>
      <c r="G128" s="8"/>
      <c r="H128" s="57"/>
      <c r="I128" s="8"/>
    </row>
    <row r="129" spans="1:9" s="58" customFormat="1" ht="24" customHeight="1">
      <c r="B129" s="57"/>
      <c r="C129" s="8"/>
      <c r="D129" s="57"/>
      <c r="E129" s="8"/>
      <c r="F129" s="8"/>
      <c r="G129" s="8"/>
      <c r="H129" s="57"/>
      <c r="I129" s="8"/>
    </row>
    <row r="130" spans="1:9" s="58" customFormat="1" ht="24" customHeight="1">
      <c r="B130" s="57"/>
      <c r="C130" s="8"/>
      <c r="D130" s="57"/>
      <c r="E130" s="8"/>
      <c r="F130" s="8"/>
      <c r="G130" s="8"/>
      <c r="H130" s="57"/>
      <c r="I130" s="8"/>
    </row>
    <row r="131" spans="1:9" s="58" customFormat="1" ht="24" customHeight="1">
      <c r="B131" s="57"/>
      <c r="C131" s="8"/>
      <c r="D131" s="57"/>
      <c r="E131" s="8"/>
      <c r="F131" s="8"/>
      <c r="G131" s="8"/>
      <c r="H131" s="57"/>
      <c r="I131" s="8"/>
    </row>
    <row r="132" spans="1:9" s="58" customFormat="1" ht="24" customHeight="1">
      <c r="B132" s="57"/>
      <c r="C132" s="8"/>
      <c r="D132" s="57"/>
      <c r="E132" s="8"/>
      <c r="F132" s="8"/>
      <c r="G132" s="8"/>
      <c r="H132" s="57"/>
      <c r="I132" s="8"/>
    </row>
    <row r="133" spans="1:9" s="58" customFormat="1" ht="24" customHeight="1">
      <c r="B133" s="57"/>
      <c r="C133" s="8"/>
      <c r="D133" s="57"/>
      <c r="E133" s="8"/>
      <c r="F133" s="8"/>
      <c r="G133" s="8"/>
      <c r="H133" s="57"/>
      <c r="I133" s="8"/>
    </row>
    <row r="134" spans="1:9" s="58" customFormat="1" ht="24" customHeight="1">
      <c r="B134" s="57"/>
      <c r="C134" s="8"/>
      <c r="D134" s="57"/>
      <c r="E134" s="8"/>
      <c r="F134" s="8"/>
      <c r="G134" s="8"/>
      <c r="H134" s="57"/>
      <c r="I134" s="8"/>
    </row>
    <row r="135" spans="1:9" s="58" customFormat="1" ht="24" customHeight="1">
      <c r="B135" s="57"/>
      <c r="C135" s="8"/>
      <c r="D135" s="57"/>
      <c r="E135" s="8"/>
      <c r="F135" s="8"/>
      <c r="G135" s="8"/>
      <c r="H135" s="57"/>
      <c r="I135" s="8"/>
    </row>
    <row r="136" spans="1:9" ht="24" customHeight="1">
      <c r="A136" s="57" t="s">
        <v>25</v>
      </c>
      <c r="B136" s="14"/>
      <c r="D136" s="8"/>
      <c r="E136" s="8"/>
      <c r="F136" s="8"/>
      <c r="H136" s="8"/>
      <c r="I136" s="8"/>
    </row>
    <row r="137" spans="1:9" ht="24" customHeight="1">
      <c r="B137" s="14"/>
      <c r="D137" s="8"/>
      <c r="E137" s="8"/>
      <c r="F137" s="8"/>
      <c r="H137" s="8"/>
      <c r="I137" s="8"/>
    </row>
    <row r="139" spans="1:9" ht="24" customHeight="1">
      <c r="A139" s="161" t="s">
        <v>26</v>
      </c>
      <c r="B139" s="161"/>
      <c r="C139" s="161"/>
      <c r="D139" s="161"/>
      <c r="E139" s="161"/>
      <c r="F139" s="161"/>
      <c r="G139" s="161"/>
      <c r="H139" s="161"/>
      <c r="I139" s="161"/>
    </row>
    <row r="140" spans="1:9" ht="24" customHeight="1">
      <c r="A140" s="161" t="s">
        <v>27</v>
      </c>
      <c r="B140" s="161"/>
      <c r="C140" s="161"/>
      <c r="D140" s="161"/>
      <c r="E140" s="161"/>
      <c r="F140" s="161"/>
      <c r="G140" s="161"/>
      <c r="H140" s="161"/>
      <c r="I140" s="161"/>
    </row>
  </sheetData>
  <mergeCells count="27">
    <mergeCell ref="A139:I139"/>
    <mergeCell ref="A140:I140"/>
    <mergeCell ref="C50:I50"/>
    <mergeCell ref="C51:F51"/>
    <mergeCell ref="G51:I51"/>
    <mergeCell ref="A90:I90"/>
    <mergeCell ref="A91:I91"/>
    <mergeCell ref="A92:I92"/>
    <mergeCell ref="C96:I96"/>
    <mergeCell ref="A95:I95"/>
    <mergeCell ref="A93:I93"/>
    <mergeCell ref="A94:I94"/>
    <mergeCell ref="C97:F97"/>
    <mergeCell ref="G97:I97"/>
    <mergeCell ref="A1:I1"/>
    <mergeCell ref="A2:I2"/>
    <mergeCell ref="A3:I3"/>
    <mergeCell ref="A49:I49"/>
    <mergeCell ref="C5:I5"/>
    <mergeCell ref="A4:I4"/>
    <mergeCell ref="A44:I44"/>
    <mergeCell ref="A45:I45"/>
    <mergeCell ref="A46:I46"/>
    <mergeCell ref="A47:I47"/>
    <mergeCell ref="A48:I48"/>
    <mergeCell ref="C6:E6"/>
    <mergeCell ref="G6:I6"/>
  </mergeCells>
  <printOptions horizontalCentered="1"/>
  <pageMargins left="0.8" right="0.3" top="1" bottom="0.5" header="0.5" footer="0.5"/>
  <pageSetup paperSize="9" scale="65" orientation="portrait" blackAndWhite="1" r:id="rId1"/>
  <headerFooter alignWithMargins="0"/>
  <rowBreaks count="2" manualBreakCount="2">
    <brk id="45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J93"/>
  <sheetViews>
    <sheetView view="pageBreakPreview" zoomScale="109" zoomScaleNormal="90" workbookViewId="0">
      <selection activeCell="A15" sqref="A15"/>
    </sheetView>
  </sheetViews>
  <sheetFormatPr defaultColWidth="8" defaultRowHeight="23.4" outlineLevelRow="1"/>
  <cols>
    <col min="1" max="1" width="66" style="57" customWidth="1"/>
    <col min="2" max="2" width="8.44140625" style="57" customWidth="1"/>
    <col min="3" max="3" width="15" style="57" customWidth="1"/>
    <col min="4" max="4" width="1.44140625" style="57" customWidth="1"/>
    <col min="5" max="5" width="15" style="57" customWidth="1"/>
    <col min="6" max="6" width="1.44140625" style="57" customWidth="1"/>
    <col min="7" max="7" width="15" style="57" customWidth="1"/>
    <col min="8" max="8" width="1.44140625" style="57" customWidth="1"/>
    <col min="9" max="9" width="15" style="57" customWidth="1"/>
    <col min="10" max="10" width="11.21875" style="57" bestFit="1" customWidth="1"/>
    <col min="11" max="11" width="17.33203125" style="57" bestFit="1" customWidth="1"/>
    <col min="12" max="12" width="11" style="57" bestFit="1" customWidth="1"/>
    <col min="13" max="13" width="17.33203125" style="57" bestFit="1" customWidth="1"/>
    <col min="14" max="14" width="12" style="57" bestFit="1" customWidth="1"/>
    <col min="15" max="16384" width="8" style="57"/>
  </cols>
  <sheetData>
    <row r="1" spans="1:10" ht="26.1" customHeight="1">
      <c r="A1" s="158" t="s">
        <v>0</v>
      </c>
      <c r="B1" s="158"/>
      <c r="C1" s="158"/>
      <c r="D1" s="158"/>
      <c r="E1" s="158"/>
      <c r="F1" s="158"/>
      <c r="G1" s="158"/>
      <c r="H1" s="158"/>
      <c r="I1" s="158"/>
    </row>
    <row r="2" spans="1:10" ht="26.1" customHeight="1">
      <c r="A2" s="158" t="s">
        <v>58</v>
      </c>
      <c r="B2" s="158"/>
      <c r="C2" s="158"/>
      <c r="D2" s="158"/>
      <c r="E2" s="158"/>
      <c r="F2" s="158"/>
      <c r="G2" s="158"/>
      <c r="H2" s="158"/>
      <c r="I2" s="158"/>
    </row>
    <row r="3" spans="1:10" ht="26.1" customHeight="1">
      <c r="A3" s="158" t="s">
        <v>203</v>
      </c>
      <c r="B3" s="158"/>
      <c r="C3" s="158"/>
      <c r="D3" s="158"/>
      <c r="E3" s="158"/>
      <c r="F3" s="158"/>
      <c r="G3" s="158"/>
      <c r="H3" s="158"/>
      <c r="I3" s="158"/>
    </row>
    <row r="4" spans="1:10" ht="24" customHeight="1">
      <c r="A4" s="159" t="s">
        <v>1</v>
      </c>
      <c r="B4" s="159"/>
      <c r="C4" s="159"/>
      <c r="D4" s="159"/>
      <c r="E4" s="159"/>
      <c r="F4" s="159"/>
      <c r="G4" s="159"/>
      <c r="H4" s="159"/>
      <c r="I4" s="159"/>
    </row>
    <row r="5" spans="1:10" ht="6" customHeight="1">
      <c r="A5" s="102"/>
      <c r="B5" s="17"/>
      <c r="C5" s="113"/>
      <c r="D5" s="113"/>
      <c r="E5" s="113"/>
      <c r="F5" s="113"/>
      <c r="G5" s="113"/>
      <c r="H5" s="113"/>
      <c r="I5" s="113"/>
    </row>
    <row r="6" spans="1:10" ht="24" customHeight="1">
      <c r="A6" s="102"/>
      <c r="B6" s="86" t="s">
        <v>2</v>
      </c>
      <c r="C6" s="163" t="s">
        <v>3</v>
      </c>
      <c r="D6" s="163"/>
      <c r="E6" s="163"/>
      <c r="F6" s="88"/>
      <c r="G6" s="163" t="s">
        <v>4</v>
      </c>
      <c r="H6" s="163"/>
      <c r="I6" s="163"/>
    </row>
    <row r="7" spans="1:10" ht="24" customHeight="1">
      <c r="A7" s="102"/>
      <c r="B7" s="114"/>
      <c r="C7" s="88" t="s">
        <v>208</v>
      </c>
      <c r="D7" s="86"/>
      <c r="E7" s="88" t="s">
        <v>197</v>
      </c>
      <c r="F7" s="155"/>
      <c r="G7" s="88" t="s">
        <v>208</v>
      </c>
      <c r="H7" s="86"/>
      <c r="I7" s="88" t="s">
        <v>197</v>
      </c>
    </row>
    <row r="8" spans="1:10" ht="24" customHeight="1">
      <c r="A8" s="102" t="s">
        <v>157</v>
      </c>
      <c r="B8" s="114"/>
      <c r="C8" s="1">
        <v>1681133332</v>
      </c>
      <c r="E8" s="1">
        <v>1657573543</v>
      </c>
      <c r="G8" s="1">
        <v>607084498</v>
      </c>
      <c r="I8" s="1">
        <v>450188044</v>
      </c>
    </row>
    <row r="9" spans="1:10" ht="24" customHeight="1">
      <c r="A9" s="102" t="s">
        <v>158</v>
      </c>
      <c r="B9" s="19" t="s">
        <v>64</v>
      </c>
      <c r="C9" s="1">
        <v>-1348954367</v>
      </c>
      <c r="E9" s="1">
        <v>-1311014473</v>
      </c>
      <c r="G9" s="1">
        <v>-466140578</v>
      </c>
      <c r="I9" s="1">
        <v>-354137146</v>
      </c>
    </row>
    <row r="10" spans="1:10" ht="24" customHeight="1">
      <c r="A10" s="91" t="s">
        <v>59</v>
      </c>
      <c r="B10" s="115"/>
      <c r="C10" s="52">
        <f>SUM(C8:C9)</f>
        <v>332178965</v>
      </c>
      <c r="D10" s="116"/>
      <c r="E10" s="52">
        <f>SUM(E8:E9)</f>
        <v>346559070</v>
      </c>
      <c r="F10" s="116"/>
      <c r="G10" s="52">
        <f>SUM(G8:G9)</f>
        <v>140943920</v>
      </c>
      <c r="H10" s="116"/>
      <c r="I10" s="52">
        <f>SUM(I8:I9)</f>
        <v>96050898</v>
      </c>
    </row>
    <row r="11" spans="1:10" ht="24" customHeight="1">
      <c r="A11" s="102" t="s">
        <v>60</v>
      </c>
      <c r="B11" s="19" t="s">
        <v>131</v>
      </c>
      <c r="C11" s="6">
        <v>26193496</v>
      </c>
      <c r="E11" s="6">
        <v>7475273</v>
      </c>
      <c r="G11" s="6">
        <v>26122043</v>
      </c>
      <c r="I11" s="6">
        <v>91154347</v>
      </c>
    </row>
    <row r="12" spans="1:10" ht="24" customHeight="1">
      <c r="A12" s="102" t="s">
        <v>61</v>
      </c>
      <c r="B12" s="19" t="s">
        <v>64</v>
      </c>
      <c r="C12" s="1">
        <v>-134886964</v>
      </c>
      <c r="E12" s="1">
        <v>-137708998</v>
      </c>
      <c r="G12" s="1">
        <v>-52384342</v>
      </c>
      <c r="I12" s="1">
        <v>-46448278</v>
      </c>
    </row>
    <row r="13" spans="1:10" ht="24" customHeight="1">
      <c r="A13" s="102" t="s">
        <v>62</v>
      </c>
      <c r="B13" s="19" t="s">
        <v>64</v>
      </c>
      <c r="C13" s="1">
        <f>-318671917-783784-172272+193027</f>
        <v>-319434946</v>
      </c>
      <c r="E13" s="1">
        <v>-302234987</v>
      </c>
      <c r="G13" s="1">
        <f>-123791437-783784</f>
        <v>-124575221</v>
      </c>
      <c r="I13" s="1">
        <v>-139333064</v>
      </c>
      <c r="J13" s="156"/>
    </row>
    <row r="14" spans="1:10" ht="24" customHeight="1">
      <c r="A14" s="102" t="s">
        <v>122</v>
      </c>
      <c r="B14" s="19"/>
    </row>
    <row r="15" spans="1:10" ht="24" customHeight="1">
      <c r="A15" s="157" t="s">
        <v>139</v>
      </c>
      <c r="B15" s="19" t="s">
        <v>163</v>
      </c>
      <c r="C15" s="45">
        <v>0</v>
      </c>
      <c r="E15" s="45">
        <v>0</v>
      </c>
      <c r="G15" s="1">
        <f>-2017501-999980-44867252-13488601-199801990</f>
        <v>-261175324</v>
      </c>
      <c r="I15" s="1">
        <v>-136155532</v>
      </c>
    </row>
    <row r="16" spans="1:10" ht="24" customHeight="1">
      <c r="A16" s="117" t="s">
        <v>199</v>
      </c>
      <c r="C16" s="53">
        <f>SUM(C10:C15)</f>
        <v>-95949449</v>
      </c>
      <c r="D16" s="6"/>
      <c r="E16" s="53">
        <f>SUM(E10:E15)</f>
        <v>-85909642</v>
      </c>
      <c r="G16" s="53">
        <f>SUM(G10:G15)</f>
        <v>-271068924</v>
      </c>
      <c r="I16" s="53">
        <f>SUM(I10:I15)</f>
        <v>-134731629</v>
      </c>
    </row>
    <row r="17" spans="1:9" ht="7.2" customHeight="1">
      <c r="A17" s="102"/>
      <c r="B17" s="114"/>
      <c r="C17" s="6"/>
      <c r="E17" s="6"/>
      <c r="G17" s="6"/>
      <c r="I17" s="6"/>
    </row>
    <row r="18" spans="1:9" ht="24" customHeight="1">
      <c r="A18" s="102" t="s">
        <v>143</v>
      </c>
      <c r="B18" s="114"/>
      <c r="C18" s="6">
        <v>324515</v>
      </c>
      <c r="E18" s="6">
        <v>215689</v>
      </c>
      <c r="G18" s="6">
        <v>61922210</v>
      </c>
      <c r="I18" s="6">
        <v>69066622</v>
      </c>
    </row>
    <row r="19" spans="1:9" ht="24" customHeight="1">
      <c r="A19" s="102" t="s">
        <v>63</v>
      </c>
      <c r="B19" s="114"/>
      <c r="C19" s="6">
        <f>-237407211-29741</f>
        <v>-237436952</v>
      </c>
      <c r="E19" s="6">
        <v>-243437231</v>
      </c>
      <c r="G19" s="6">
        <v>-276769531</v>
      </c>
      <c r="I19" s="6">
        <v>-260445213</v>
      </c>
    </row>
    <row r="20" spans="1:9" ht="24" hidden="1" customHeight="1" outlineLevel="1">
      <c r="A20" s="118" t="s">
        <v>181</v>
      </c>
      <c r="B20" s="19" t="s">
        <v>162</v>
      </c>
      <c r="C20" s="45"/>
      <c r="E20" s="45">
        <v>0</v>
      </c>
      <c r="G20" s="45"/>
      <c r="I20" s="45">
        <v>0</v>
      </c>
    </row>
    <row r="21" spans="1:9" ht="24" customHeight="1" collapsed="1">
      <c r="A21" s="102" t="s">
        <v>164</v>
      </c>
      <c r="B21" s="19"/>
      <c r="C21" s="45"/>
      <c r="E21" s="45"/>
      <c r="G21" s="1"/>
      <c r="I21" s="1"/>
    </row>
    <row r="22" spans="1:9" ht="24" customHeight="1">
      <c r="A22" s="119" t="s">
        <v>165</v>
      </c>
      <c r="B22" s="19"/>
      <c r="C22" s="45"/>
      <c r="E22" s="45"/>
      <c r="G22" s="1"/>
      <c r="I22" s="1"/>
    </row>
    <row r="23" spans="1:9" ht="24" customHeight="1">
      <c r="A23" s="119" t="s">
        <v>166</v>
      </c>
      <c r="B23" s="19" t="s">
        <v>136</v>
      </c>
      <c r="C23" s="1">
        <v>5785951</v>
      </c>
      <c r="E23" s="45">
        <v>0</v>
      </c>
      <c r="G23" s="1">
        <v>-12864711</v>
      </c>
      <c r="I23" s="1">
        <v>-20072509</v>
      </c>
    </row>
    <row r="24" spans="1:9" ht="24" customHeight="1">
      <c r="A24" s="102" t="s">
        <v>211</v>
      </c>
      <c r="B24" s="114"/>
      <c r="C24" s="6"/>
      <c r="E24" s="6"/>
      <c r="G24" s="6"/>
      <c r="I24" s="6"/>
    </row>
    <row r="25" spans="1:9" ht="24" customHeight="1">
      <c r="A25" s="119" t="s">
        <v>144</v>
      </c>
      <c r="B25" s="61" t="s">
        <v>174</v>
      </c>
      <c r="C25" s="6">
        <v>-243407</v>
      </c>
      <c r="E25" s="6">
        <v>-580375</v>
      </c>
      <c r="F25" s="89"/>
      <c r="G25" s="1">
        <f>-34388044-94317427</f>
        <v>-128705471</v>
      </c>
      <c r="I25" s="45">
        <v>0</v>
      </c>
    </row>
    <row r="26" spans="1:9" ht="24" customHeight="1">
      <c r="A26" s="117" t="s">
        <v>190</v>
      </c>
      <c r="B26" s="114"/>
      <c r="C26" s="52">
        <f>SUM(C16:C25)</f>
        <v>-327519342</v>
      </c>
      <c r="D26" s="6"/>
      <c r="E26" s="52">
        <f>SUM(E16:E25)</f>
        <v>-329711559</v>
      </c>
      <c r="G26" s="52">
        <f>SUM(G16:G25)</f>
        <v>-627486427</v>
      </c>
      <c r="I26" s="52">
        <f>SUM(I16:I25)</f>
        <v>-346182729</v>
      </c>
    </row>
    <row r="27" spans="1:9" ht="24" customHeight="1">
      <c r="A27" s="102" t="s">
        <v>214</v>
      </c>
      <c r="B27" s="120" t="s">
        <v>180</v>
      </c>
      <c r="C27" s="1">
        <v>-15909436</v>
      </c>
      <c r="E27" s="1">
        <v>-10516253</v>
      </c>
      <c r="G27" s="6">
        <v>-222140</v>
      </c>
      <c r="I27" s="6">
        <v>-6689122</v>
      </c>
    </row>
    <row r="28" spans="1:9" s="58" customFormat="1" ht="24" customHeight="1">
      <c r="A28" s="91" t="s">
        <v>191</v>
      </c>
      <c r="B28" s="115"/>
      <c r="C28" s="53">
        <f>SUM(C26:C27)</f>
        <v>-343428778</v>
      </c>
      <c r="D28" s="57"/>
      <c r="E28" s="53">
        <f>SUM(E26:E27)</f>
        <v>-340227812</v>
      </c>
      <c r="F28" s="57"/>
      <c r="G28" s="53">
        <f>SUM(G26:G27)</f>
        <v>-627708567</v>
      </c>
      <c r="H28" s="57"/>
      <c r="I28" s="53">
        <f>SUM(I26:I27)</f>
        <v>-352871851</v>
      </c>
    </row>
    <row r="29" spans="1:9" ht="6" customHeight="1">
      <c r="A29" s="102"/>
      <c r="B29" s="114"/>
      <c r="C29" s="1"/>
      <c r="E29" s="1"/>
      <c r="G29" s="1"/>
      <c r="I29" s="1"/>
    </row>
    <row r="30" spans="1:9" ht="24" customHeight="1" outlineLevel="1">
      <c r="A30" s="58" t="s">
        <v>192</v>
      </c>
      <c r="B30" s="120"/>
      <c r="C30" s="1"/>
      <c r="E30" s="1"/>
      <c r="G30" s="1"/>
      <c r="I30" s="1"/>
    </row>
    <row r="31" spans="1:9" ht="24" customHeight="1" outlineLevel="1">
      <c r="A31" s="121" t="s">
        <v>159</v>
      </c>
      <c r="C31" s="1"/>
      <c r="E31" s="1"/>
      <c r="G31" s="1"/>
      <c r="H31" s="20"/>
      <c r="I31" s="1"/>
    </row>
    <row r="32" spans="1:9" ht="24" customHeight="1" outlineLevel="1">
      <c r="A32" s="122" t="s">
        <v>152</v>
      </c>
      <c r="C32" s="6"/>
      <c r="D32" s="6"/>
      <c r="E32" s="6"/>
      <c r="F32" s="6"/>
      <c r="G32" s="6"/>
      <c r="H32" s="6"/>
      <c r="I32" s="6"/>
    </row>
    <row r="33" spans="1:9" ht="24" customHeight="1" outlineLevel="1">
      <c r="A33" s="123" t="s">
        <v>65</v>
      </c>
      <c r="B33" s="58"/>
      <c r="C33" s="45">
        <v>0</v>
      </c>
      <c r="E33" s="6">
        <v>-12246828</v>
      </c>
      <c r="G33" s="45">
        <v>0</v>
      </c>
      <c r="I33" s="6">
        <v>-4413673</v>
      </c>
    </row>
    <row r="34" spans="1:9" ht="24" customHeight="1" outlineLevel="1">
      <c r="A34" s="122" t="s">
        <v>66</v>
      </c>
      <c r="C34" s="45"/>
      <c r="E34" s="45"/>
      <c r="G34" s="45"/>
      <c r="I34" s="45"/>
    </row>
    <row r="35" spans="1:9" ht="24" customHeight="1" outlineLevel="1">
      <c r="A35" s="123" t="s">
        <v>67</v>
      </c>
      <c r="C35" s="45">
        <v>0</v>
      </c>
      <c r="E35" s="6">
        <v>1566631</v>
      </c>
      <c r="G35" s="45">
        <v>0</v>
      </c>
      <c r="H35" s="20"/>
      <c r="I35" s="45">
        <v>0</v>
      </c>
    </row>
    <row r="36" spans="1:9" ht="24" customHeight="1" outlineLevel="1">
      <c r="A36" s="117" t="s">
        <v>153</v>
      </c>
      <c r="C36" s="151">
        <v>0</v>
      </c>
      <c r="D36" s="6"/>
      <c r="E36" s="52">
        <f>SUM(E33:E35)</f>
        <v>-10680197</v>
      </c>
      <c r="F36" s="6"/>
      <c r="G36" s="151">
        <v>0</v>
      </c>
      <c r="H36" s="6"/>
      <c r="I36" s="52">
        <f>SUM(I33:I35)</f>
        <v>-4413673</v>
      </c>
    </row>
    <row r="37" spans="1:9" s="58" customFormat="1" ht="24" customHeight="1" thickBot="1">
      <c r="A37" s="124" t="s">
        <v>160</v>
      </c>
      <c r="C37" s="54">
        <f>C36+C28</f>
        <v>-343428778</v>
      </c>
      <c r="D37" s="89"/>
      <c r="E37" s="54">
        <f>E36+E28</f>
        <v>-350908009</v>
      </c>
      <c r="F37" s="57"/>
      <c r="G37" s="55">
        <f>G36+G28</f>
        <v>-627708567</v>
      </c>
      <c r="H37" s="125"/>
      <c r="I37" s="55">
        <f>I36+I28</f>
        <v>-357285524</v>
      </c>
    </row>
    <row r="38" spans="1:9" s="58" customFormat="1" ht="24" customHeight="1" thickTop="1">
      <c r="A38" s="124"/>
      <c r="C38" s="81"/>
      <c r="D38" s="89"/>
      <c r="E38" s="81"/>
      <c r="F38" s="57"/>
      <c r="G38" s="82"/>
      <c r="H38" s="125"/>
      <c r="I38" s="82"/>
    </row>
    <row r="39" spans="1:9" s="58" customFormat="1" ht="24" customHeight="1">
      <c r="A39" s="124"/>
      <c r="C39" s="81"/>
      <c r="D39" s="89"/>
      <c r="E39" s="81"/>
      <c r="F39" s="57"/>
      <c r="G39" s="82"/>
      <c r="H39" s="125"/>
      <c r="I39" s="82"/>
    </row>
    <row r="40" spans="1:9" s="58" customFormat="1" ht="24" customHeight="1">
      <c r="A40" s="124"/>
      <c r="C40" s="81"/>
      <c r="D40" s="89"/>
      <c r="E40" s="81"/>
      <c r="F40" s="57"/>
      <c r="G40" s="82"/>
      <c r="H40" s="125"/>
      <c r="I40" s="82"/>
    </row>
    <row r="41" spans="1:9" s="58" customFormat="1" ht="24" customHeight="1">
      <c r="A41" s="124"/>
      <c r="C41" s="81"/>
      <c r="D41" s="89"/>
      <c r="E41" s="81"/>
      <c r="F41" s="57"/>
      <c r="G41" s="82"/>
      <c r="H41" s="125"/>
      <c r="I41" s="82"/>
    </row>
    <row r="42" spans="1:9" s="58" customFormat="1" ht="24" customHeight="1">
      <c r="A42" s="124"/>
      <c r="C42" s="81"/>
      <c r="D42" s="89"/>
      <c r="E42" s="81"/>
      <c r="F42" s="57"/>
      <c r="G42" s="82"/>
      <c r="H42" s="125"/>
      <c r="I42" s="82"/>
    </row>
    <row r="43" spans="1:9" s="58" customFormat="1" ht="24" customHeight="1">
      <c r="A43" s="124"/>
      <c r="C43" s="81"/>
      <c r="D43" s="89"/>
      <c r="E43" s="81"/>
      <c r="F43" s="57"/>
      <c r="G43" s="82"/>
      <c r="H43" s="125"/>
      <c r="I43" s="82"/>
    </row>
    <row r="44" spans="1:9" s="58" customFormat="1" ht="24" customHeight="1">
      <c r="A44" s="124"/>
      <c r="C44" s="81"/>
      <c r="D44" s="89"/>
      <c r="E44" s="81"/>
      <c r="F44" s="57"/>
      <c r="G44" s="82"/>
      <c r="H44" s="125"/>
      <c r="I44" s="82"/>
    </row>
    <row r="45" spans="1:9" s="58" customFormat="1" ht="24" customHeight="1">
      <c r="A45" s="124"/>
      <c r="C45" s="81"/>
      <c r="D45" s="89"/>
      <c r="E45" s="81"/>
      <c r="F45" s="57"/>
      <c r="G45" s="82"/>
      <c r="H45" s="125"/>
      <c r="I45" s="82"/>
    </row>
    <row r="46" spans="1:9" ht="24" customHeight="1">
      <c r="A46" s="161" t="s">
        <v>26</v>
      </c>
      <c r="B46" s="161"/>
      <c r="C46" s="161"/>
      <c r="D46" s="161"/>
      <c r="E46" s="161"/>
      <c r="F46" s="161"/>
      <c r="G46" s="161"/>
      <c r="H46" s="161"/>
      <c r="I46" s="161"/>
    </row>
    <row r="47" spans="1:9" ht="24" customHeight="1">
      <c r="A47" s="161" t="s">
        <v>27</v>
      </c>
      <c r="B47" s="161"/>
      <c r="C47" s="161"/>
      <c r="D47" s="161"/>
      <c r="E47" s="161"/>
      <c r="F47" s="161"/>
      <c r="G47" s="161"/>
      <c r="H47" s="161"/>
      <c r="I47" s="161"/>
    </row>
    <row r="48" spans="1:9" ht="26.1" customHeight="1">
      <c r="A48" s="158" t="s">
        <v>0</v>
      </c>
      <c r="B48" s="158"/>
      <c r="C48" s="158"/>
      <c r="D48" s="158"/>
      <c r="E48" s="158"/>
      <c r="F48" s="158"/>
      <c r="G48" s="158"/>
      <c r="H48" s="158"/>
      <c r="I48" s="158"/>
    </row>
    <row r="49" spans="1:9" ht="26.1" customHeight="1">
      <c r="A49" s="158" t="s">
        <v>68</v>
      </c>
      <c r="B49" s="158"/>
      <c r="C49" s="158"/>
      <c r="D49" s="158"/>
      <c r="E49" s="158"/>
      <c r="F49" s="158"/>
      <c r="G49" s="158"/>
      <c r="H49" s="158"/>
      <c r="I49" s="158"/>
    </row>
    <row r="50" spans="1:9" ht="26.1" customHeight="1">
      <c r="A50" s="158" t="s">
        <v>203</v>
      </c>
      <c r="B50" s="158"/>
      <c r="C50" s="158"/>
      <c r="D50" s="158"/>
      <c r="E50" s="158"/>
      <c r="F50" s="158"/>
      <c r="G50" s="158"/>
      <c r="H50" s="158"/>
      <c r="I50" s="158"/>
    </row>
    <row r="51" spans="1:9" ht="24" customHeight="1">
      <c r="A51" s="159" t="s">
        <v>1</v>
      </c>
      <c r="B51" s="159"/>
      <c r="C51" s="159"/>
      <c r="D51" s="159"/>
      <c r="E51" s="159"/>
      <c r="F51" s="159"/>
      <c r="G51" s="159"/>
      <c r="H51" s="159"/>
      <c r="I51" s="159"/>
    </row>
    <row r="52" spans="1:9" ht="6" customHeight="1">
      <c r="A52" s="102"/>
      <c r="B52" s="17"/>
      <c r="C52" s="113"/>
      <c r="D52" s="113"/>
      <c r="E52" s="113"/>
      <c r="F52" s="113"/>
      <c r="G52" s="113"/>
      <c r="H52" s="113"/>
      <c r="I52" s="113"/>
    </row>
    <row r="53" spans="1:9" ht="24" customHeight="1">
      <c r="A53" s="102"/>
      <c r="B53" s="86" t="s">
        <v>2</v>
      </c>
      <c r="C53" s="163" t="s">
        <v>3</v>
      </c>
      <c r="D53" s="163"/>
      <c r="E53" s="163"/>
      <c r="F53" s="88"/>
      <c r="G53" s="163" t="s">
        <v>4</v>
      </c>
      <c r="H53" s="163"/>
      <c r="I53" s="163"/>
    </row>
    <row r="54" spans="1:9" ht="24" customHeight="1">
      <c r="A54" s="102"/>
      <c r="C54" s="88" t="s">
        <v>208</v>
      </c>
      <c r="D54" s="86"/>
      <c r="E54" s="88" t="s">
        <v>197</v>
      </c>
      <c r="F54" s="155"/>
      <c r="G54" s="88" t="s">
        <v>208</v>
      </c>
      <c r="H54" s="86"/>
      <c r="I54" s="88" t="s">
        <v>197</v>
      </c>
    </row>
    <row r="55" spans="1:9" ht="24" customHeight="1">
      <c r="A55" s="91" t="s">
        <v>217</v>
      </c>
      <c r="C55" s="1"/>
      <c r="E55" s="1"/>
      <c r="G55" s="1"/>
      <c r="I55" s="1"/>
    </row>
    <row r="56" spans="1:9" ht="24" customHeight="1">
      <c r="A56" s="95" t="s">
        <v>69</v>
      </c>
      <c r="C56" s="1">
        <f>-337901902-783784-8986</f>
        <v>-338694672</v>
      </c>
      <c r="E56" s="1">
        <v>-341784812</v>
      </c>
      <c r="G56" s="1">
        <f>G37</f>
        <v>-627708567</v>
      </c>
      <c r="I56" s="1">
        <v>-352871851</v>
      </c>
    </row>
    <row r="57" spans="1:9" ht="24" customHeight="1">
      <c r="A57" s="95" t="s">
        <v>70</v>
      </c>
      <c r="C57" s="1">
        <v>-4734106</v>
      </c>
      <c r="E57" s="1">
        <v>1557000</v>
      </c>
      <c r="G57" s="45">
        <v>0</v>
      </c>
      <c r="I57" s="45">
        <v>0</v>
      </c>
    </row>
    <row r="58" spans="1:9" ht="24" customHeight="1" thickBot="1">
      <c r="A58" s="102"/>
      <c r="C58" s="21">
        <f>+C28</f>
        <v>-343428778</v>
      </c>
      <c r="E58" s="21">
        <f>+E28</f>
        <v>-340227812</v>
      </c>
      <c r="G58" s="21">
        <f>SUM(G56:G57)</f>
        <v>-627708567</v>
      </c>
      <c r="I58" s="21">
        <f>SUM(I56:I57)</f>
        <v>-352871851</v>
      </c>
    </row>
    <row r="59" spans="1:9" ht="10.35" customHeight="1" thickTop="1">
      <c r="A59" s="102"/>
      <c r="C59" s="1"/>
      <c r="E59" s="1"/>
      <c r="G59" s="1"/>
      <c r="I59" s="1"/>
    </row>
    <row r="60" spans="1:9" ht="24" customHeight="1">
      <c r="A60" s="91" t="s">
        <v>218</v>
      </c>
      <c r="C60" s="1"/>
      <c r="E60" s="1"/>
      <c r="G60" s="1"/>
      <c r="I60" s="1"/>
    </row>
    <row r="61" spans="1:9" ht="24" customHeight="1">
      <c r="A61" s="95" t="s">
        <v>69</v>
      </c>
      <c r="C61" s="1">
        <f>C56</f>
        <v>-338694672</v>
      </c>
      <c r="E61" s="1">
        <v>-351231602</v>
      </c>
      <c r="G61" s="1">
        <f>G56</f>
        <v>-627708567</v>
      </c>
      <c r="I61" s="1">
        <v>-357285524</v>
      </c>
    </row>
    <row r="62" spans="1:9" ht="24" customHeight="1">
      <c r="A62" s="95" t="s">
        <v>70</v>
      </c>
      <c r="C62" s="1">
        <f>C57</f>
        <v>-4734106</v>
      </c>
      <c r="E62" s="1">
        <v>323593</v>
      </c>
      <c r="G62" s="45">
        <v>0</v>
      </c>
      <c r="I62" s="45">
        <v>0</v>
      </c>
    </row>
    <row r="63" spans="1:9" ht="24" customHeight="1" thickBot="1">
      <c r="A63" s="102"/>
      <c r="C63" s="21">
        <f>+C37</f>
        <v>-343428778</v>
      </c>
      <c r="E63" s="21">
        <f>+E37</f>
        <v>-350908009</v>
      </c>
      <c r="G63" s="21">
        <f>SUM(G61:G62)</f>
        <v>-627708567</v>
      </c>
      <c r="I63" s="21">
        <f>SUM(I61:I62)</f>
        <v>-357285524</v>
      </c>
    </row>
    <row r="64" spans="1:9" ht="10.35" customHeight="1" thickTop="1">
      <c r="A64" s="102"/>
      <c r="C64" s="1"/>
      <c r="E64" s="1"/>
      <c r="G64" s="1"/>
      <c r="I64" s="1"/>
    </row>
    <row r="65" spans="1:9" ht="24" customHeight="1">
      <c r="A65" s="91" t="s">
        <v>193</v>
      </c>
      <c r="B65" s="90"/>
      <c r="C65" s="1"/>
      <c r="E65" s="1"/>
    </row>
    <row r="66" spans="1:9" ht="24" customHeight="1" thickBot="1">
      <c r="A66" s="95" t="s">
        <v>194</v>
      </c>
      <c r="B66" s="120" t="s">
        <v>179</v>
      </c>
      <c r="C66" s="22">
        <f>(C56)/C67</f>
        <v>-6.9765100560491136E-2</v>
      </c>
      <c r="D66" s="126"/>
      <c r="E66" s="22">
        <f>(E56)/E67</f>
        <v>-7.0401635552515732E-2</v>
      </c>
      <c r="F66" s="126"/>
      <c r="G66" s="22">
        <f>(G56)/G67</f>
        <v>-0.1292968414319691</v>
      </c>
      <c r="H66" s="126"/>
      <c r="I66" s="22">
        <f>(I56)/I67</f>
        <v>-7.2685369795904314E-2</v>
      </c>
    </row>
    <row r="67" spans="1:9" ht="24" customHeight="1" thickTop="1" thickBot="1">
      <c r="A67" s="95" t="s">
        <v>71</v>
      </c>
      <c r="B67" s="120" t="s">
        <v>179</v>
      </c>
      <c r="C67" s="23">
        <v>4854786552</v>
      </c>
      <c r="E67" s="23">
        <v>4854785110</v>
      </c>
      <c r="G67" s="23">
        <v>4854786552</v>
      </c>
      <c r="I67" s="23">
        <v>4854785110</v>
      </c>
    </row>
    <row r="68" spans="1:9" ht="10.35" customHeight="1" thickTop="1">
      <c r="A68" s="102"/>
      <c r="C68" s="1"/>
      <c r="E68" s="1"/>
      <c r="G68" s="1"/>
      <c r="I68" s="1"/>
    </row>
    <row r="69" spans="1:9" ht="24" customHeight="1">
      <c r="A69" s="102"/>
      <c r="B69" s="120"/>
      <c r="C69" s="6"/>
      <c r="E69" s="6"/>
      <c r="G69" s="6"/>
      <c r="I69" s="6"/>
    </row>
    <row r="70" spans="1:9" ht="24" customHeight="1">
      <c r="A70" s="102"/>
      <c r="B70" s="120"/>
      <c r="C70" s="6"/>
      <c r="E70" s="6"/>
      <c r="G70" s="6"/>
      <c r="I70" s="6"/>
    </row>
    <row r="71" spans="1:9" ht="24" customHeight="1">
      <c r="A71" s="102"/>
      <c r="B71" s="120"/>
      <c r="C71" s="6"/>
      <c r="E71" s="6"/>
      <c r="G71" s="127"/>
      <c r="I71" s="6"/>
    </row>
    <row r="72" spans="1:9" ht="24" customHeight="1">
      <c r="A72" s="102"/>
      <c r="B72" s="120"/>
      <c r="C72" s="6"/>
      <c r="E72" s="6"/>
      <c r="G72" s="6"/>
      <c r="I72" s="6"/>
    </row>
    <row r="73" spans="1:9" ht="24" customHeight="1">
      <c r="A73" s="102"/>
      <c r="B73" s="120"/>
      <c r="C73" s="6"/>
      <c r="E73" s="6"/>
      <c r="G73" s="6"/>
      <c r="I73" s="6"/>
    </row>
    <row r="74" spans="1:9" ht="24" customHeight="1">
      <c r="A74" s="102"/>
      <c r="B74" s="120"/>
      <c r="C74" s="6"/>
      <c r="E74" s="6"/>
      <c r="G74" s="6"/>
      <c r="I74" s="6"/>
    </row>
    <row r="75" spans="1:9" ht="24" customHeight="1">
      <c r="A75" s="102"/>
      <c r="B75" s="120"/>
      <c r="C75" s="6"/>
      <c r="E75" s="6"/>
      <c r="G75" s="6"/>
      <c r="I75" s="6"/>
    </row>
    <row r="76" spans="1:9" ht="24" customHeight="1">
      <c r="A76" s="102"/>
      <c r="B76" s="120"/>
      <c r="C76" s="6"/>
      <c r="E76" s="6"/>
      <c r="G76" s="6"/>
      <c r="I76" s="6"/>
    </row>
    <row r="77" spans="1:9" ht="24" customHeight="1">
      <c r="A77" s="102"/>
      <c r="B77" s="120"/>
      <c r="C77" s="6"/>
      <c r="E77" s="6"/>
      <c r="G77" s="6"/>
      <c r="I77" s="6"/>
    </row>
    <row r="78" spans="1:9" ht="24" customHeight="1">
      <c r="A78" s="102"/>
      <c r="C78" s="6"/>
      <c r="E78" s="6"/>
      <c r="G78" s="6"/>
      <c r="I78" s="6"/>
    </row>
    <row r="79" spans="1:9" ht="24" customHeight="1">
      <c r="A79" s="102"/>
      <c r="C79" s="6"/>
      <c r="E79" s="6"/>
      <c r="G79" s="6"/>
      <c r="I79" s="6"/>
    </row>
    <row r="80" spans="1:9" ht="24" customHeight="1">
      <c r="A80" s="102"/>
      <c r="C80" s="6"/>
      <c r="E80" s="6"/>
      <c r="G80" s="6"/>
      <c r="I80" s="6"/>
    </row>
    <row r="81" spans="1:9" ht="24" customHeight="1">
      <c r="A81" s="102"/>
      <c r="C81" s="6"/>
      <c r="E81" s="6"/>
      <c r="G81" s="6"/>
      <c r="I81" s="6"/>
    </row>
    <row r="82" spans="1:9" ht="24" customHeight="1">
      <c r="A82" s="102"/>
      <c r="C82" s="6"/>
      <c r="E82" s="6"/>
      <c r="G82" s="6"/>
      <c r="I82" s="6"/>
    </row>
    <row r="83" spans="1:9" ht="24" customHeight="1">
      <c r="A83" s="102"/>
      <c r="C83" s="6"/>
      <c r="E83" s="6"/>
      <c r="G83" s="6"/>
      <c r="I83" s="6"/>
    </row>
    <row r="84" spans="1:9" ht="24" customHeight="1">
      <c r="A84" s="102"/>
      <c r="C84" s="6"/>
      <c r="E84" s="6"/>
      <c r="G84" s="6"/>
      <c r="I84" s="6"/>
    </row>
    <row r="85" spans="1:9" ht="24" customHeight="1">
      <c r="A85" s="102"/>
      <c r="C85" s="6"/>
      <c r="E85" s="6"/>
      <c r="G85" s="6"/>
      <c r="I85" s="6"/>
    </row>
    <row r="86" spans="1:9" ht="24" customHeight="1">
      <c r="A86" s="102"/>
      <c r="C86" s="6"/>
      <c r="E86" s="6"/>
      <c r="G86" s="6"/>
      <c r="I86" s="6"/>
    </row>
    <row r="87" spans="1:9" ht="24" customHeight="1">
      <c r="A87" s="102"/>
      <c r="C87" s="6"/>
      <c r="E87" s="6"/>
      <c r="G87" s="6"/>
      <c r="I87" s="6"/>
    </row>
    <row r="88" spans="1:9" ht="24" customHeight="1">
      <c r="A88" s="102"/>
      <c r="C88" s="6"/>
      <c r="E88" s="6"/>
      <c r="G88" s="6"/>
      <c r="I88" s="6"/>
    </row>
    <row r="89" spans="1:9" ht="24" customHeight="1">
      <c r="A89" s="57" t="s">
        <v>25</v>
      </c>
      <c r="C89" s="6"/>
      <c r="E89" s="6"/>
      <c r="G89" s="6"/>
      <c r="I89" s="6"/>
    </row>
    <row r="90" spans="1:9" ht="24" customHeight="1">
      <c r="C90" s="6"/>
      <c r="E90" s="6"/>
      <c r="G90" s="6"/>
      <c r="I90" s="6"/>
    </row>
    <row r="92" spans="1:9" ht="24" customHeight="1">
      <c r="A92" s="161" t="s">
        <v>26</v>
      </c>
      <c r="B92" s="161"/>
      <c r="C92" s="161"/>
      <c r="D92" s="161"/>
      <c r="E92" s="161"/>
      <c r="F92" s="161"/>
      <c r="G92" s="161"/>
      <c r="H92" s="161"/>
      <c r="I92" s="161"/>
    </row>
    <row r="93" spans="1:9" ht="24" customHeight="1">
      <c r="A93" s="161" t="s">
        <v>27</v>
      </c>
      <c r="B93" s="161"/>
      <c r="C93" s="161"/>
      <c r="D93" s="161"/>
      <c r="E93" s="161"/>
      <c r="F93" s="161"/>
      <c r="G93" s="161"/>
      <c r="H93" s="161"/>
      <c r="I93" s="161"/>
    </row>
  </sheetData>
  <mergeCells count="16">
    <mergeCell ref="C53:E53"/>
    <mergeCell ref="G53:I53"/>
    <mergeCell ref="A92:I92"/>
    <mergeCell ref="A93:I93"/>
    <mergeCell ref="A46:I46"/>
    <mergeCell ref="A47:I47"/>
    <mergeCell ref="A48:I48"/>
    <mergeCell ref="A49:I49"/>
    <mergeCell ref="A50:I50"/>
    <mergeCell ref="A51:I51"/>
    <mergeCell ref="A1:I1"/>
    <mergeCell ref="A2:I2"/>
    <mergeCell ref="A3:I3"/>
    <mergeCell ref="A4:I4"/>
    <mergeCell ref="C6:E6"/>
    <mergeCell ref="G6:I6"/>
  </mergeCells>
  <printOptions horizontalCentered="1"/>
  <pageMargins left="0.8" right="0.3" top="1" bottom="0.5" header="0.5" footer="0.5"/>
  <pageSetup paperSize="9" scale="65" orientation="portrait" blackAndWhite="1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T30"/>
  <sheetViews>
    <sheetView view="pageBreakPreview" topLeftCell="A5" zoomScaleNormal="115" zoomScaleSheetLayoutView="100" workbookViewId="0">
      <selection activeCell="P24" sqref="P24"/>
    </sheetView>
  </sheetViews>
  <sheetFormatPr defaultColWidth="8" defaultRowHeight="23.4" outlineLevelRow="1"/>
  <cols>
    <col min="1" max="1" width="33.5546875" style="57" customWidth="1"/>
    <col min="2" max="2" width="9" style="57" bestFit="1" customWidth="1"/>
    <col min="3" max="3" width="1.33203125" style="57" customWidth="1"/>
    <col min="4" max="4" width="14.6640625" style="57" customWidth="1"/>
    <col min="5" max="5" width="1.33203125" style="57" customWidth="1"/>
    <col min="6" max="6" width="15.6640625" style="57" customWidth="1"/>
    <col min="7" max="7" width="1" style="57" customWidth="1"/>
    <col min="8" max="8" width="15" style="57" customWidth="1"/>
    <col min="9" max="9" width="1.33203125" style="57" customWidth="1"/>
    <col min="10" max="10" width="13.6640625" style="57" customWidth="1"/>
    <col min="11" max="11" width="1.33203125" style="57" customWidth="1"/>
    <col min="12" max="12" width="15.6640625" style="57" bestFit="1" customWidth="1"/>
    <col min="13" max="13" width="1.33203125" style="57" customWidth="1"/>
    <col min="14" max="14" width="16.33203125" style="57" customWidth="1"/>
    <col min="15" max="15" width="1.33203125" style="57" customWidth="1"/>
    <col min="16" max="16" width="15.33203125" style="57" customWidth="1"/>
    <col min="17" max="17" width="0.88671875" style="57" customWidth="1"/>
    <col min="18" max="18" width="16" style="57" customWidth="1"/>
    <col min="19" max="19" width="1.33203125" style="57" customWidth="1"/>
    <col min="20" max="20" width="14.88671875" style="57" customWidth="1"/>
    <col min="21" max="16384" width="8" style="57"/>
  </cols>
  <sheetData>
    <row r="1" spans="1:20" ht="26.4">
      <c r="A1" s="165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</row>
    <row r="2" spans="1:20" ht="26.4">
      <c r="A2" s="166" t="s">
        <v>207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</row>
    <row r="3" spans="1:20" ht="26.4">
      <c r="A3" s="166" t="s">
        <v>203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</row>
    <row r="4" spans="1:20">
      <c r="A4" s="159" t="s">
        <v>72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10.199999999999999" customHeight="1">
      <c r="A5" s="62"/>
      <c r="B5" s="78"/>
      <c r="C5" s="78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</row>
    <row r="6" spans="1:20">
      <c r="A6" s="63"/>
      <c r="B6" s="58"/>
      <c r="C6" s="58"/>
      <c r="D6" s="168" t="s">
        <v>3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</row>
    <row r="7" spans="1:20">
      <c r="A7" s="63"/>
      <c r="B7" s="58"/>
      <c r="C7" s="58"/>
      <c r="D7" s="169" t="s">
        <v>73</v>
      </c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79"/>
      <c r="R7" s="64" t="s">
        <v>74</v>
      </c>
      <c r="S7" s="79"/>
      <c r="T7" s="64" t="s">
        <v>75</v>
      </c>
    </row>
    <row r="8" spans="1:20">
      <c r="B8" s="76" t="s">
        <v>2</v>
      </c>
      <c r="C8" s="77"/>
      <c r="D8" s="65" t="s">
        <v>76</v>
      </c>
      <c r="E8" s="65"/>
      <c r="F8" s="65" t="s">
        <v>154</v>
      </c>
      <c r="G8" s="65"/>
      <c r="H8" s="65" t="s">
        <v>183</v>
      </c>
      <c r="I8" s="65"/>
      <c r="J8" s="170" t="s">
        <v>51</v>
      </c>
      <c r="K8" s="170"/>
      <c r="L8" s="170"/>
      <c r="M8" s="80"/>
      <c r="N8" s="80" t="s">
        <v>77</v>
      </c>
      <c r="O8" s="80"/>
      <c r="P8" s="65" t="s">
        <v>78</v>
      </c>
      <c r="Q8" s="65"/>
      <c r="R8" s="65" t="s">
        <v>79</v>
      </c>
      <c r="S8" s="64"/>
    </row>
    <row r="9" spans="1:20">
      <c r="B9" s="58"/>
      <c r="C9" s="58"/>
      <c r="D9" s="65" t="s">
        <v>80</v>
      </c>
      <c r="E9" s="65"/>
      <c r="F9" s="65" t="s">
        <v>81</v>
      </c>
      <c r="G9" s="65"/>
      <c r="H9" s="65" t="s">
        <v>184</v>
      </c>
      <c r="I9" s="65"/>
      <c r="J9" s="72" t="s">
        <v>82</v>
      </c>
      <c r="K9" s="74"/>
      <c r="L9" s="65" t="s">
        <v>83</v>
      </c>
      <c r="M9" s="73"/>
      <c r="N9" s="65" t="s">
        <v>84</v>
      </c>
      <c r="O9" s="65"/>
      <c r="P9" s="65" t="s">
        <v>85</v>
      </c>
      <c r="Q9" s="64"/>
      <c r="S9" s="64"/>
    </row>
    <row r="10" spans="1:20">
      <c r="B10" s="58"/>
      <c r="C10" s="58"/>
      <c r="D10" s="65"/>
      <c r="E10" s="65"/>
      <c r="F10" s="65"/>
      <c r="G10" s="65"/>
      <c r="H10" s="65" t="s">
        <v>185</v>
      </c>
      <c r="I10" s="74"/>
      <c r="J10" s="72" t="s">
        <v>86</v>
      </c>
      <c r="K10" s="74"/>
      <c r="L10" s="65" t="s">
        <v>87</v>
      </c>
      <c r="M10" s="65"/>
      <c r="N10" s="65" t="s">
        <v>88</v>
      </c>
      <c r="O10" s="65"/>
      <c r="P10" s="65"/>
      <c r="Q10" s="64"/>
      <c r="R10" s="64"/>
      <c r="S10" s="64"/>
      <c r="T10" s="64"/>
    </row>
    <row r="11" spans="1:20">
      <c r="D11" s="67"/>
      <c r="E11" s="67"/>
      <c r="F11" s="67"/>
      <c r="G11" s="67"/>
      <c r="H11" s="67"/>
      <c r="J11" s="72" t="s">
        <v>89</v>
      </c>
      <c r="K11" s="75"/>
      <c r="L11" s="67"/>
      <c r="M11" s="67"/>
      <c r="N11" s="65" t="s">
        <v>90</v>
      </c>
      <c r="O11" s="67"/>
      <c r="P11" s="67"/>
      <c r="Q11" s="61"/>
      <c r="R11" s="61"/>
      <c r="S11" s="61"/>
      <c r="T11" s="61"/>
    </row>
    <row r="12" spans="1:20" ht="10.35" customHeight="1">
      <c r="D12" s="61"/>
      <c r="E12" s="67"/>
      <c r="F12" s="61"/>
      <c r="G12" s="61"/>
      <c r="H12" s="61"/>
      <c r="I12" s="66"/>
      <c r="J12" s="66"/>
      <c r="K12" s="66"/>
      <c r="L12" s="68"/>
      <c r="M12" s="68"/>
      <c r="N12" s="80"/>
      <c r="O12" s="68"/>
      <c r="P12" s="61"/>
      <c r="Q12" s="61"/>
      <c r="R12" s="61"/>
      <c r="S12" s="61"/>
      <c r="T12" s="61"/>
    </row>
    <row r="13" spans="1:20">
      <c r="A13" s="69" t="s">
        <v>222</v>
      </c>
      <c r="D13" s="24">
        <v>4854784546</v>
      </c>
      <c r="E13" s="51"/>
      <c r="F13" s="24">
        <v>-1444320591</v>
      </c>
      <c r="G13" s="24"/>
      <c r="H13" s="24">
        <v>174600000</v>
      </c>
      <c r="I13" s="51"/>
      <c r="J13" s="24">
        <v>12488954</v>
      </c>
      <c r="K13" s="51"/>
      <c r="L13" s="24">
        <v>-1074247470</v>
      </c>
      <c r="M13" s="51"/>
      <c r="N13" s="24">
        <v>2470000</v>
      </c>
      <c r="O13" s="51"/>
      <c r="P13" s="24">
        <v>2525775439</v>
      </c>
      <c r="Q13" s="51"/>
      <c r="R13" s="24">
        <v>91968458</v>
      </c>
      <c r="S13" s="51"/>
      <c r="T13" s="24">
        <f>+P13+R13</f>
        <v>2617743897</v>
      </c>
    </row>
    <row r="14" spans="1:20">
      <c r="A14" s="59" t="s">
        <v>182</v>
      </c>
      <c r="B14" s="60">
        <v>28</v>
      </c>
      <c r="D14" s="56">
        <v>2006</v>
      </c>
      <c r="E14" s="51"/>
      <c r="F14" s="45">
        <v>0</v>
      </c>
      <c r="G14" s="24"/>
      <c r="H14" s="45">
        <v>0</v>
      </c>
      <c r="I14" s="51"/>
      <c r="J14" s="45">
        <v>0</v>
      </c>
      <c r="K14" s="45"/>
      <c r="L14" s="45">
        <v>0</v>
      </c>
      <c r="M14" s="45"/>
      <c r="N14" s="45">
        <v>0</v>
      </c>
      <c r="O14" s="51"/>
      <c r="P14" s="24">
        <v>2006</v>
      </c>
      <c r="Q14" s="51"/>
      <c r="R14" s="45">
        <v>0</v>
      </c>
      <c r="S14" s="51"/>
      <c r="T14" s="24">
        <f>+P14+R14</f>
        <v>2006</v>
      </c>
    </row>
    <row r="15" spans="1:20">
      <c r="A15" s="59" t="s">
        <v>220</v>
      </c>
      <c r="B15" s="60">
        <v>1</v>
      </c>
      <c r="D15" s="45">
        <v>0</v>
      </c>
      <c r="E15" s="51"/>
      <c r="F15" s="45">
        <v>0</v>
      </c>
      <c r="G15" s="24"/>
      <c r="H15" s="45">
        <v>0</v>
      </c>
      <c r="I15" s="51"/>
      <c r="J15" s="45">
        <v>0</v>
      </c>
      <c r="K15" s="45"/>
      <c r="L15" s="45">
        <v>0</v>
      </c>
      <c r="M15" s="45"/>
      <c r="N15" s="45">
        <v>0</v>
      </c>
      <c r="O15" s="51"/>
      <c r="P15" s="45">
        <v>0</v>
      </c>
      <c r="Q15" s="51"/>
      <c r="R15" s="24">
        <v>5597000</v>
      </c>
      <c r="S15" s="51"/>
      <c r="T15" s="24">
        <f>+P15+R15</f>
        <v>5597000</v>
      </c>
    </row>
    <row r="16" spans="1:20" s="58" customFormat="1">
      <c r="A16" s="59" t="s">
        <v>221</v>
      </c>
      <c r="D16" s="45">
        <v>0</v>
      </c>
      <c r="E16" s="25"/>
      <c r="F16" s="45">
        <v>0</v>
      </c>
      <c r="G16" s="45"/>
      <c r="H16" s="45">
        <v>0</v>
      </c>
      <c r="I16" s="28"/>
      <c r="J16" s="45">
        <v>0</v>
      </c>
      <c r="K16" s="25"/>
      <c r="L16" s="24">
        <v>-351231602</v>
      </c>
      <c r="M16" s="25"/>
      <c r="N16" s="45">
        <v>0</v>
      </c>
      <c r="O16" s="25"/>
      <c r="P16" s="24">
        <v>-351231602</v>
      </c>
      <c r="Q16" s="26"/>
      <c r="R16" s="24">
        <v>323593</v>
      </c>
      <c r="S16" s="70"/>
      <c r="T16" s="24">
        <f>+P16+R16</f>
        <v>-350908009</v>
      </c>
    </row>
    <row r="17" spans="1:20" s="58" customFormat="1">
      <c r="A17" s="59" t="s">
        <v>147</v>
      </c>
      <c r="B17" s="60">
        <v>12</v>
      </c>
      <c r="D17" s="45">
        <v>0</v>
      </c>
      <c r="E17" s="25"/>
      <c r="F17" s="45">
        <v>0</v>
      </c>
      <c r="G17" s="45"/>
      <c r="H17" s="45">
        <v>0</v>
      </c>
      <c r="I17" s="28"/>
      <c r="J17" s="45">
        <v>0</v>
      </c>
      <c r="K17" s="25"/>
      <c r="L17" s="45">
        <v>0</v>
      </c>
      <c r="M17" s="25"/>
      <c r="N17" s="45">
        <v>0</v>
      </c>
      <c r="O17" s="25"/>
      <c r="P17" s="45">
        <v>0</v>
      </c>
      <c r="Q17" s="26"/>
      <c r="R17" s="24">
        <v>-50</v>
      </c>
      <c r="S17" s="70"/>
      <c r="T17" s="24">
        <f>+P17+R17</f>
        <v>-50</v>
      </c>
    </row>
    <row r="18" spans="1:20" s="58" customFormat="1" ht="24" thickBot="1">
      <c r="A18" s="69" t="s">
        <v>223</v>
      </c>
      <c r="D18" s="27">
        <f>SUM(D13:D17)</f>
        <v>4854786552</v>
      </c>
      <c r="E18" s="25"/>
      <c r="F18" s="27">
        <f>SUM(F13:F17)</f>
        <v>-1444320591</v>
      </c>
      <c r="G18" s="24"/>
      <c r="H18" s="27">
        <f>SUM(H13:H17)</f>
        <v>174600000</v>
      </c>
      <c r="I18" s="25"/>
      <c r="J18" s="27">
        <f>SUM(J13:J17)</f>
        <v>12488954</v>
      </c>
      <c r="K18" s="25"/>
      <c r="L18" s="27">
        <f>SUM(L13:L17)</f>
        <v>-1425479072</v>
      </c>
      <c r="M18" s="25"/>
      <c r="N18" s="27">
        <f>SUM(N13:N17)</f>
        <v>2470000</v>
      </c>
      <c r="O18" s="25"/>
      <c r="P18" s="27">
        <f>SUM(P13:P17)</f>
        <v>2174545843</v>
      </c>
      <c r="Q18" s="70"/>
      <c r="R18" s="27">
        <f>SUM(R13:R17)</f>
        <v>97889001</v>
      </c>
      <c r="S18" s="70"/>
      <c r="T18" s="27">
        <f>SUM(T13:T17)</f>
        <v>2272434844</v>
      </c>
    </row>
    <row r="19" spans="1:20" s="58" customFormat="1" ht="24" thickTop="1">
      <c r="A19" s="69"/>
      <c r="D19" s="24"/>
      <c r="E19" s="25"/>
      <c r="F19" s="24"/>
      <c r="G19" s="24"/>
      <c r="H19" s="24"/>
      <c r="I19" s="25"/>
      <c r="J19" s="24"/>
      <c r="K19" s="25"/>
      <c r="L19" s="24"/>
      <c r="M19" s="25"/>
      <c r="N19" s="24"/>
      <c r="O19" s="25"/>
      <c r="P19" s="24"/>
      <c r="Q19" s="70"/>
      <c r="R19" s="24"/>
      <c r="S19" s="70"/>
      <c r="T19" s="24"/>
    </row>
    <row r="20" spans="1:20">
      <c r="A20" s="69" t="s">
        <v>205</v>
      </c>
      <c r="D20" s="24">
        <v>4854786552</v>
      </c>
      <c r="E20" s="51"/>
      <c r="F20" s="24">
        <v>-1444320591</v>
      </c>
      <c r="G20" s="24"/>
      <c r="H20" s="24">
        <v>174600000</v>
      </c>
      <c r="I20" s="51"/>
      <c r="J20" s="24">
        <v>12488954</v>
      </c>
      <c r="K20" s="51"/>
      <c r="L20" s="24">
        <v>-1425479072</v>
      </c>
      <c r="M20" s="51"/>
      <c r="N20" s="24">
        <v>2470000</v>
      </c>
      <c r="O20" s="51"/>
      <c r="P20" s="24">
        <v>2174545843</v>
      </c>
      <c r="Q20" s="51"/>
      <c r="R20" s="24">
        <v>97889001</v>
      </c>
      <c r="S20" s="51"/>
      <c r="T20" s="24">
        <f>+P20+R20</f>
        <v>2272434844</v>
      </c>
    </row>
    <row r="21" spans="1:20" hidden="1" outlineLevel="1">
      <c r="A21" s="59" t="s">
        <v>182</v>
      </c>
      <c r="B21" s="60">
        <v>28</v>
      </c>
      <c r="D21" s="56">
        <v>0</v>
      </c>
      <c r="E21" s="51"/>
      <c r="F21" s="45">
        <v>0</v>
      </c>
      <c r="G21" s="24"/>
      <c r="H21" s="45">
        <v>0</v>
      </c>
      <c r="I21" s="51"/>
      <c r="J21" s="45">
        <v>0</v>
      </c>
      <c r="K21" s="45"/>
      <c r="L21" s="45">
        <v>0</v>
      </c>
      <c r="M21" s="45"/>
      <c r="N21" s="45">
        <v>0</v>
      </c>
      <c r="O21" s="51"/>
      <c r="P21" s="24">
        <v>0</v>
      </c>
      <c r="Q21" s="51"/>
      <c r="R21" s="45">
        <v>0</v>
      </c>
      <c r="S21" s="51"/>
      <c r="T21" s="24">
        <f>+P21+R21</f>
        <v>0</v>
      </c>
    </row>
    <row r="22" spans="1:20" s="58" customFormat="1" collapsed="1">
      <c r="A22" s="59" t="s">
        <v>160</v>
      </c>
      <c r="D22" s="45">
        <v>0</v>
      </c>
      <c r="E22" s="25"/>
      <c r="F22" s="45">
        <v>0</v>
      </c>
      <c r="G22" s="45"/>
      <c r="H22" s="45">
        <v>0</v>
      </c>
      <c r="I22" s="28"/>
      <c r="J22" s="45">
        <v>0</v>
      </c>
      <c r="K22" s="25"/>
      <c r="L22" s="24">
        <f>'Profit and loss'!C56</f>
        <v>-338694672</v>
      </c>
      <c r="M22" s="25"/>
      <c r="N22" s="45">
        <v>0</v>
      </c>
      <c r="O22" s="25"/>
      <c r="P22" s="24">
        <f>SUM(D22:N22)</f>
        <v>-338694672</v>
      </c>
      <c r="Q22" s="26"/>
      <c r="R22" s="24">
        <f>'Profit and loss'!C57</f>
        <v>-4734106</v>
      </c>
      <c r="S22" s="70"/>
      <c r="T22" s="24">
        <f>+P22+R22</f>
        <v>-343428778</v>
      </c>
    </row>
    <row r="23" spans="1:20" s="58" customFormat="1" hidden="1" outlineLevel="1">
      <c r="A23" s="59" t="s">
        <v>147</v>
      </c>
      <c r="B23" s="60">
        <v>12</v>
      </c>
      <c r="D23" s="45">
        <v>0</v>
      </c>
      <c r="E23" s="25"/>
      <c r="F23" s="45">
        <v>0</v>
      </c>
      <c r="G23" s="45"/>
      <c r="H23" s="45">
        <v>0</v>
      </c>
      <c r="I23" s="28"/>
      <c r="J23" s="45">
        <v>0</v>
      </c>
      <c r="K23" s="25"/>
      <c r="L23" s="45">
        <v>0</v>
      </c>
      <c r="M23" s="25"/>
      <c r="N23" s="45">
        <v>0</v>
      </c>
      <c r="O23" s="25"/>
      <c r="P23" s="45">
        <v>0</v>
      </c>
      <c r="Q23" s="26"/>
      <c r="R23" s="24">
        <v>0</v>
      </c>
      <c r="S23" s="70"/>
      <c r="T23" s="24">
        <f>+P23+R23</f>
        <v>0</v>
      </c>
    </row>
    <row r="24" spans="1:20" s="58" customFormat="1" ht="24" collapsed="1" thickBot="1">
      <c r="A24" s="69" t="s">
        <v>206</v>
      </c>
      <c r="D24" s="27">
        <f>SUM(D20:D23)</f>
        <v>4854786552</v>
      </c>
      <c r="E24" s="25"/>
      <c r="F24" s="27">
        <f>SUM(F20:F23)</f>
        <v>-1444320591</v>
      </c>
      <c r="G24" s="24"/>
      <c r="H24" s="27">
        <f>SUM(H20:H23)</f>
        <v>174600000</v>
      </c>
      <c r="I24" s="25"/>
      <c r="J24" s="27">
        <f>SUM(J20:J23)</f>
        <v>12488954</v>
      </c>
      <c r="K24" s="25"/>
      <c r="L24" s="27">
        <f>SUM(L20:L22)</f>
        <v>-1764173744</v>
      </c>
      <c r="M24" s="25"/>
      <c r="N24" s="27">
        <f>SUM(N20:N23)</f>
        <v>2470000</v>
      </c>
      <c r="O24" s="25"/>
      <c r="P24" s="27">
        <f>SUM(P20:P22)</f>
        <v>1835851171</v>
      </c>
      <c r="Q24" s="70"/>
      <c r="R24" s="27">
        <f>SUM(R20:R23)</f>
        <v>93154895</v>
      </c>
      <c r="S24" s="70"/>
      <c r="T24" s="27">
        <f>SUM(T20:T23)</f>
        <v>1929006066</v>
      </c>
    </row>
    <row r="25" spans="1:20" s="58" customFormat="1" ht="24" thickTop="1">
      <c r="A25" s="69"/>
      <c r="D25" s="24"/>
      <c r="E25" s="25"/>
      <c r="F25" s="24"/>
      <c r="G25" s="24"/>
      <c r="H25" s="24"/>
      <c r="I25" s="25"/>
      <c r="J25" s="24"/>
      <c r="K25" s="25"/>
      <c r="L25" s="24"/>
      <c r="M25" s="25"/>
      <c r="N25" s="24"/>
      <c r="O25" s="25"/>
      <c r="P25" s="24"/>
      <c r="Q25" s="70"/>
      <c r="R25" s="24"/>
      <c r="S25" s="70"/>
      <c r="T25" s="24"/>
    </row>
    <row r="26" spans="1:20" s="58" customFormat="1">
      <c r="A26" s="69"/>
      <c r="D26" s="24"/>
      <c r="E26" s="25"/>
      <c r="F26" s="24"/>
      <c r="G26" s="24"/>
      <c r="H26" s="24"/>
      <c r="I26" s="25"/>
      <c r="J26" s="24"/>
      <c r="K26" s="25"/>
      <c r="L26" s="24"/>
      <c r="M26" s="25"/>
      <c r="N26" s="24"/>
      <c r="O26" s="25"/>
      <c r="P26" s="24"/>
      <c r="Q26" s="70"/>
      <c r="R26" s="24"/>
      <c r="S26" s="70"/>
      <c r="T26" s="24"/>
    </row>
    <row r="27" spans="1:20" s="58" customFormat="1">
      <c r="A27" s="69"/>
      <c r="D27" s="24"/>
      <c r="E27" s="25"/>
      <c r="F27" s="24"/>
      <c r="G27" s="24"/>
      <c r="H27" s="24"/>
      <c r="I27" s="25"/>
      <c r="J27" s="24"/>
      <c r="K27" s="25"/>
      <c r="L27" s="24"/>
      <c r="M27" s="25"/>
      <c r="N27" s="24"/>
      <c r="O27" s="25"/>
      <c r="P27" s="24"/>
      <c r="Q27" s="70"/>
      <c r="R27" s="24"/>
      <c r="S27" s="70"/>
      <c r="T27" s="24"/>
    </row>
    <row r="28" spans="1:20" s="58" customFormat="1">
      <c r="A28" s="69"/>
      <c r="D28" s="24"/>
      <c r="E28" s="25"/>
      <c r="F28" s="24"/>
      <c r="G28" s="24"/>
      <c r="H28" s="24"/>
      <c r="I28" s="25"/>
      <c r="J28" s="24"/>
      <c r="K28" s="25"/>
      <c r="L28" s="24"/>
      <c r="M28" s="25"/>
      <c r="N28" s="24"/>
      <c r="O28" s="25"/>
      <c r="P28" s="24"/>
      <c r="Q28" s="70"/>
      <c r="R28" s="24"/>
      <c r="S28" s="70"/>
      <c r="T28" s="24"/>
    </row>
    <row r="29" spans="1:20">
      <c r="A29" s="161" t="s">
        <v>26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</row>
    <row r="30" spans="1:20">
      <c r="A30" s="161" t="s">
        <v>27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</row>
  </sheetData>
  <mergeCells count="10">
    <mergeCell ref="A30:T30"/>
    <mergeCell ref="A1:T1"/>
    <mergeCell ref="A2:T2"/>
    <mergeCell ref="A3:T3"/>
    <mergeCell ref="A4:T4"/>
    <mergeCell ref="D5:T5"/>
    <mergeCell ref="D6:T6"/>
    <mergeCell ref="D7:P7"/>
    <mergeCell ref="J8:L8"/>
    <mergeCell ref="A29:T29"/>
  </mergeCells>
  <printOptions horizontalCentered="1"/>
  <pageMargins left="1" right="0.3" top="1" bottom="0.5" header="0.5" footer="0.5"/>
  <pageSetup paperSize="9" scale="6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N31"/>
  <sheetViews>
    <sheetView view="pageBreakPreview" topLeftCell="A4" zoomScaleNormal="100" zoomScaleSheetLayoutView="100" workbookViewId="0">
      <selection activeCell="L20" sqref="L20"/>
    </sheetView>
  </sheetViews>
  <sheetFormatPr defaultColWidth="8" defaultRowHeight="23.4" outlineLevelRow="1"/>
  <cols>
    <col min="1" max="1" width="51.44140625" style="57" customWidth="1"/>
    <col min="2" max="2" width="13.33203125" style="57" customWidth="1"/>
    <col min="3" max="3" width="1.33203125" style="57" customWidth="1"/>
    <col min="4" max="4" width="20" style="57" customWidth="1"/>
    <col min="5" max="5" width="1.33203125" style="57" customWidth="1"/>
    <col min="6" max="6" width="20" style="57" customWidth="1"/>
    <col min="7" max="7" width="1" style="57" customWidth="1"/>
    <col min="8" max="8" width="20" style="57" customWidth="1"/>
    <col min="9" max="9" width="1.33203125" style="57" customWidth="1"/>
    <col min="10" max="10" width="20" style="57" customWidth="1"/>
    <col min="11" max="11" width="1.33203125" style="57" customWidth="1"/>
    <col min="12" max="12" width="20" style="57" customWidth="1"/>
    <col min="13" max="13" width="1.33203125" style="57" customWidth="1"/>
    <col min="14" max="14" width="20" style="57" customWidth="1"/>
    <col min="15" max="16384" width="8" style="57"/>
  </cols>
  <sheetData>
    <row r="1" spans="1:14" ht="26.4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6.4">
      <c r="A2" s="158" t="s">
        <v>204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26.4">
      <c r="A3" s="158" t="s">
        <v>203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4">
      <c r="A4" s="128"/>
      <c r="B4" s="129"/>
      <c r="C4" s="129"/>
      <c r="D4" s="129"/>
      <c r="E4" s="129"/>
      <c r="F4" s="129"/>
      <c r="G4" s="129"/>
      <c r="H4" s="129"/>
      <c r="I4" s="129"/>
      <c r="J4" s="130"/>
      <c r="K4" s="129"/>
      <c r="L4" s="129"/>
      <c r="M4" s="129"/>
      <c r="N4" s="131" t="s">
        <v>1</v>
      </c>
    </row>
    <row r="5" spans="1:14" ht="10.199999999999999" customHeight="1">
      <c r="A5" s="62"/>
      <c r="B5" s="78"/>
      <c r="C5" s="78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</row>
    <row r="6" spans="1:14">
      <c r="B6" s="58"/>
      <c r="C6" s="58"/>
      <c r="D6" s="168" t="s">
        <v>4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>
      <c r="B7" s="86" t="s">
        <v>2</v>
      </c>
      <c r="C7" s="58"/>
      <c r="D7" s="65" t="s">
        <v>76</v>
      </c>
      <c r="E7" s="65"/>
      <c r="F7" s="64" t="s">
        <v>154</v>
      </c>
      <c r="G7" s="64"/>
      <c r="H7" s="64" t="s">
        <v>183</v>
      </c>
      <c r="I7" s="64"/>
      <c r="J7" s="172" t="s">
        <v>51</v>
      </c>
      <c r="K7" s="172"/>
      <c r="L7" s="172"/>
      <c r="M7" s="66"/>
      <c r="N7" s="80" t="s">
        <v>75</v>
      </c>
    </row>
    <row r="8" spans="1:14">
      <c r="B8" s="132"/>
      <c r="C8" s="58"/>
      <c r="D8" s="65" t="s">
        <v>80</v>
      </c>
      <c r="E8" s="65"/>
      <c r="F8" s="64" t="s">
        <v>81</v>
      </c>
      <c r="G8" s="64"/>
      <c r="H8" s="64" t="s">
        <v>184</v>
      </c>
      <c r="I8" s="64"/>
      <c r="J8" s="66" t="s">
        <v>82</v>
      </c>
      <c r="K8" s="171" t="s">
        <v>83</v>
      </c>
      <c r="L8" s="171"/>
      <c r="M8" s="171"/>
    </row>
    <row r="9" spans="1:14">
      <c r="B9" s="132"/>
      <c r="C9" s="58"/>
      <c r="D9" s="65"/>
      <c r="E9" s="65"/>
      <c r="F9" s="64"/>
      <c r="G9" s="64"/>
      <c r="H9" s="64" t="s">
        <v>185</v>
      </c>
      <c r="I9" s="64"/>
      <c r="J9" s="66" t="s">
        <v>86</v>
      </c>
      <c r="K9" s="66"/>
      <c r="L9" s="80" t="s">
        <v>87</v>
      </c>
      <c r="M9" s="80"/>
    </row>
    <row r="10" spans="1:14">
      <c r="B10" s="132"/>
      <c r="C10" s="58"/>
      <c r="D10" s="65"/>
      <c r="E10" s="65"/>
      <c r="F10" s="64"/>
      <c r="G10" s="64"/>
      <c r="H10" s="64"/>
      <c r="I10" s="64"/>
      <c r="J10" s="66" t="s">
        <v>89</v>
      </c>
      <c r="K10" s="66"/>
      <c r="L10" s="80"/>
      <c r="M10" s="80"/>
    </row>
    <row r="11" spans="1:14">
      <c r="B11" s="89"/>
      <c r="D11" s="61"/>
      <c r="E11" s="67"/>
      <c r="F11" s="61"/>
      <c r="G11" s="61"/>
      <c r="H11" s="61"/>
      <c r="I11" s="61"/>
      <c r="J11" s="133"/>
      <c r="K11" s="133"/>
      <c r="L11" s="68"/>
      <c r="M11" s="68"/>
      <c r="N11" s="61"/>
    </row>
    <row r="12" spans="1:14">
      <c r="A12" s="58" t="s">
        <v>222</v>
      </c>
      <c r="B12" s="89"/>
      <c r="D12" s="24">
        <v>4854784546</v>
      </c>
      <c r="E12" s="30"/>
      <c r="F12" s="24">
        <v>-1444320591</v>
      </c>
      <c r="G12" s="24"/>
      <c r="H12" s="24">
        <v>174600000</v>
      </c>
      <c r="I12" s="24"/>
      <c r="J12" s="24">
        <v>12488954</v>
      </c>
      <c r="K12" s="134"/>
      <c r="L12" s="24">
        <v>-1238680518</v>
      </c>
      <c r="M12" s="24"/>
      <c r="N12" s="24">
        <f>SUM(D12:L12)</f>
        <v>2358872391</v>
      </c>
    </row>
    <row r="13" spans="1:14">
      <c r="A13" s="59" t="s">
        <v>182</v>
      </c>
      <c r="B13" s="135" t="s">
        <v>162</v>
      </c>
      <c r="D13" s="24">
        <v>2006</v>
      </c>
      <c r="E13" s="30"/>
      <c r="F13" s="45">
        <v>0</v>
      </c>
      <c r="G13" s="24"/>
      <c r="H13" s="45">
        <v>0</v>
      </c>
      <c r="I13" s="24"/>
      <c r="J13" s="45">
        <v>0</v>
      </c>
      <c r="K13" s="45"/>
      <c r="L13" s="45">
        <v>0</v>
      </c>
      <c r="M13" s="24"/>
      <c r="N13" s="24">
        <f>SUM(D13:L13)</f>
        <v>2006</v>
      </c>
    </row>
    <row r="14" spans="1:14">
      <c r="A14" s="57" t="s">
        <v>160</v>
      </c>
      <c r="B14" s="89"/>
      <c r="D14" s="45">
        <v>0</v>
      </c>
      <c r="E14" s="18"/>
      <c r="F14" s="45">
        <v>0</v>
      </c>
      <c r="G14" s="45"/>
      <c r="H14" s="45">
        <v>0</v>
      </c>
      <c r="I14" s="18"/>
      <c r="J14" s="45">
        <v>0</v>
      </c>
      <c r="K14" s="134"/>
      <c r="L14" s="24">
        <v>-357285524</v>
      </c>
      <c r="M14" s="24"/>
      <c r="N14" s="24">
        <f>SUM(D14:L14)</f>
        <v>-357285524</v>
      </c>
    </row>
    <row r="15" spans="1:14" ht="24" thickBot="1">
      <c r="A15" s="58" t="s">
        <v>223</v>
      </c>
      <c r="B15" s="89"/>
      <c r="D15" s="27">
        <f>SUM(D12:D14)</f>
        <v>4854786552</v>
      </c>
      <c r="E15" s="30"/>
      <c r="F15" s="27">
        <f>SUM(F12:F14)</f>
        <v>-1444320591</v>
      </c>
      <c r="G15" s="24"/>
      <c r="H15" s="27">
        <f>SUM(H12:H14)</f>
        <v>174600000</v>
      </c>
      <c r="I15" s="24"/>
      <c r="J15" s="27">
        <f>SUM(J12:J14)</f>
        <v>12488954</v>
      </c>
      <c r="K15" s="134"/>
      <c r="L15" s="27">
        <f>SUM(L12:L14)</f>
        <v>-1595966042</v>
      </c>
      <c r="M15" s="24"/>
      <c r="N15" s="27">
        <f>SUM(N12:N14)</f>
        <v>2001588873</v>
      </c>
    </row>
    <row r="16" spans="1:14" ht="24" thickTop="1">
      <c r="A16" s="58"/>
      <c r="B16" s="89"/>
      <c r="D16" s="24"/>
      <c r="E16" s="30"/>
      <c r="F16" s="24"/>
      <c r="G16" s="24"/>
      <c r="H16" s="24"/>
      <c r="I16" s="24"/>
      <c r="J16" s="24"/>
      <c r="K16" s="134"/>
      <c r="L16" s="24"/>
      <c r="M16" s="24"/>
      <c r="N16" s="24"/>
    </row>
    <row r="17" spans="1:14">
      <c r="A17" s="58" t="s">
        <v>205</v>
      </c>
      <c r="B17" s="89"/>
      <c r="D17" s="24">
        <v>4854786552</v>
      </c>
      <c r="E17" s="30"/>
      <c r="F17" s="24">
        <v>-1444320591</v>
      </c>
      <c r="G17" s="24"/>
      <c r="H17" s="24">
        <v>174600000</v>
      </c>
      <c r="I17" s="24"/>
      <c r="J17" s="24">
        <v>12488954</v>
      </c>
      <c r="K17" s="134"/>
      <c r="L17" s="24">
        <v>-1595966042</v>
      </c>
      <c r="M17" s="24"/>
      <c r="N17" s="24">
        <v>2001588873</v>
      </c>
    </row>
    <row r="18" spans="1:14" hidden="1" outlineLevel="1">
      <c r="A18" s="59" t="s">
        <v>182</v>
      </c>
      <c r="B18" s="135" t="s">
        <v>162</v>
      </c>
      <c r="D18" s="24"/>
      <c r="E18" s="30"/>
      <c r="F18" s="45"/>
      <c r="G18" s="24"/>
      <c r="H18" s="45"/>
      <c r="I18" s="24"/>
      <c r="J18" s="45"/>
      <c r="K18" s="45"/>
      <c r="L18" s="45"/>
      <c r="M18" s="24"/>
      <c r="N18" s="24">
        <f>SUM(D18:L18)</f>
        <v>0</v>
      </c>
    </row>
    <row r="19" spans="1:14" collapsed="1">
      <c r="A19" s="57" t="s">
        <v>160</v>
      </c>
      <c r="B19" s="89"/>
      <c r="D19" s="45">
        <v>0</v>
      </c>
      <c r="E19" s="18"/>
      <c r="F19" s="45">
        <v>0</v>
      </c>
      <c r="G19" s="45"/>
      <c r="H19" s="45">
        <v>0</v>
      </c>
      <c r="I19" s="18"/>
      <c r="J19" s="45">
        <v>0</v>
      </c>
      <c r="K19" s="134"/>
      <c r="L19" s="24">
        <f>'Profit and loss'!G28</f>
        <v>-627708567</v>
      </c>
      <c r="M19" s="24"/>
      <c r="N19" s="24">
        <f>SUM(D19:L19)</f>
        <v>-627708567</v>
      </c>
    </row>
    <row r="20" spans="1:14" ht="24" thickBot="1">
      <c r="A20" s="58" t="s">
        <v>206</v>
      </c>
      <c r="B20" s="89"/>
      <c r="D20" s="27">
        <f>SUM(D17:D19)</f>
        <v>4854786552</v>
      </c>
      <c r="E20" s="30"/>
      <c r="F20" s="27">
        <f>SUM(F17:F19)</f>
        <v>-1444320591</v>
      </c>
      <c r="G20" s="24"/>
      <c r="H20" s="27">
        <f>SUM(H17:H19)</f>
        <v>174600000</v>
      </c>
      <c r="I20" s="24"/>
      <c r="J20" s="27">
        <f>SUM(J17:J19)</f>
        <v>12488954</v>
      </c>
      <c r="K20" s="134"/>
      <c r="L20" s="27">
        <f>SUM(L17:L19)</f>
        <v>-2223674609</v>
      </c>
      <c r="M20" s="24"/>
      <c r="N20" s="27">
        <f>SUM(N17:N19)</f>
        <v>1373880306</v>
      </c>
    </row>
    <row r="21" spans="1:14" ht="24" thickTop="1">
      <c r="A21" s="58"/>
      <c r="B21" s="89"/>
      <c r="D21" s="24"/>
      <c r="E21" s="30"/>
      <c r="F21" s="24"/>
      <c r="G21" s="24"/>
      <c r="H21" s="24"/>
      <c r="I21" s="24"/>
      <c r="J21" s="24"/>
      <c r="K21" s="134"/>
      <c r="L21" s="24"/>
      <c r="M21" s="24"/>
      <c r="N21" s="24"/>
    </row>
    <row r="22" spans="1:14">
      <c r="A22" s="58"/>
      <c r="B22" s="89"/>
      <c r="D22" s="24"/>
      <c r="E22" s="30"/>
      <c r="F22" s="24"/>
      <c r="G22" s="24"/>
      <c r="H22" s="24"/>
      <c r="I22" s="24"/>
      <c r="J22" s="24"/>
      <c r="K22" s="134"/>
      <c r="L22" s="24"/>
      <c r="M22" s="24"/>
      <c r="N22" s="24"/>
    </row>
    <row r="23" spans="1:14">
      <c r="A23" s="58"/>
      <c r="B23" s="89"/>
      <c r="D23" s="24"/>
      <c r="E23" s="30"/>
      <c r="F23" s="24"/>
      <c r="G23" s="24"/>
      <c r="H23" s="24"/>
      <c r="I23" s="24"/>
      <c r="J23" s="24"/>
      <c r="K23" s="134"/>
      <c r="L23" s="24"/>
      <c r="M23" s="24"/>
      <c r="N23" s="24"/>
    </row>
    <row r="24" spans="1:14">
      <c r="A24" s="58"/>
      <c r="B24" s="89"/>
      <c r="D24" s="24"/>
      <c r="E24" s="30"/>
      <c r="F24" s="24"/>
      <c r="G24" s="24"/>
      <c r="H24" s="24"/>
      <c r="I24" s="24"/>
      <c r="J24" s="24"/>
      <c r="K24" s="134"/>
      <c r="L24" s="24"/>
      <c r="M24" s="24"/>
      <c r="N24" s="24"/>
    </row>
    <row r="25" spans="1:14">
      <c r="A25" s="58"/>
      <c r="B25" s="89"/>
      <c r="D25" s="24"/>
      <c r="E25" s="30"/>
      <c r="F25" s="24"/>
      <c r="G25" s="24"/>
      <c r="H25" s="24"/>
      <c r="I25" s="24"/>
      <c r="J25" s="24"/>
      <c r="K25" s="134"/>
      <c r="L25" s="24"/>
      <c r="M25" s="24"/>
      <c r="N25" s="24"/>
    </row>
    <row r="26" spans="1:14">
      <c r="A26" s="58"/>
      <c r="B26" s="89"/>
      <c r="D26" s="24"/>
      <c r="E26" s="30"/>
      <c r="F26" s="24"/>
      <c r="G26" s="24"/>
      <c r="H26" s="24"/>
      <c r="I26" s="24"/>
      <c r="J26" s="24"/>
      <c r="K26" s="134"/>
      <c r="L26" s="24"/>
      <c r="M26" s="24"/>
      <c r="N26" s="24"/>
    </row>
    <row r="27" spans="1:14">
      <c r="A27" s="57" t="s">
        <v>25</v>
      </c>
      <c r="B27" s="89"/>
      <c r="D27" s="24"/>
      <c r="E27" s="30"/>
      <c r="F27" s="24"/>
      <c r="G27" s="24"/>
      <c r="H27" s="24"/>
      <c r="I27" s="24"/>
      <c r="J27" s="24"/>
      <c r="K27" s="134"/>
      <c r="L27" s="24"/>
      <c r="M27" s="24"/>
      <c r="N27" s="24"/>
    </row>
    <row r="28" spans="1:14">
      <c r="B28" s="89"/>
      <c r="D28" s="24"/>
      <c r="E28" s="30"/>
      <c r="F28" s="24"/>
      <c r="G28" s="24"/>
      <c r="H28" s="24"/>
      <c r="I28" s="24"/>
      <c r="J28" s="24"/>
      <c r="K28" s="134"/>
      <c r="L28" s="24"/>
      <c r="M28" s="24"/>
      <c r="N28" s="24"/>
    </row>
    <row r="29" spans="1:14">
      <c r="B29" s="89"/>
      <c r="D29" s="24"/>
      <c r="E29" s="30"/>
      <c r="F29" s="24"/>
      <c r="G29" s="24"/>
      <c r="H29" s="24"/>
      <c r="I29" s="24"/>
      <c r="J29" s="24"/>
      <c r="K29" s="134"/>
      <c r="L29" s="24"/>
      <c r="M29" s="24"/>
      <c r="N29" s="24"/>
    </row>
    <row r="30" spans="1:14" s="89" customFormat="1">
      <c r="A30" s="161" t="s">
        <v>26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</row>
    <row r="31" spans="1:14" s="89" customFormat="1">
      <c r="A31" s="161" t="s">
        <v>27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</row>
  </sheetData>
  <mergeCells count="9">
    <mergeCell ref="K8:M8"/>
    <mergeCell ref="A30:N30"/>
    <mergeCell ref="A31:N31"/>
    <mergeCell ref="A1:N1"/>
    <mergeCell ref="A2:N2"/>
    <mergeCell ref="A3:N3"/>
    <mergeCell ref="D5:N5"/>
    <mergeCell ref="D6:N6"/>
    <mergeCell ref="J7:L7"/>
  </mergeCells>
  <printOptions horizontalCentered="1"/>
  <pageMargins left="1" right="0.3" top="1" bottom="0.5" header="0.5" footer="0.5"/>
  <pageSetup paperSize="9" scale="6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M139"/>
  <sheetViews>
    <sheetView tabSelected="1" view="pageBreakPreview" topLeftCell="A114" zoomScale="70" zoomScaleNormal="70" zoomScaleSheetLayoutView="70" workbookViewId="0">
      <selection activeCell="D131" sqref="D131"/>
    </sheetView>
  </sheetViews>
  <sheetFormatPr defaultColWidth="8" defaultRowHeight="23.4" outlineLevelRow="1"/>
  <cols>
    <col min="1" max="1" width="64.77734375" style="57" customWidth="1"/>
    <col min="2" max="2" width="9.109375" style="57" customWidth="1"/>
    <col min="3" max="3" width="1" style="57" customWidth="1"/>
    <col min="4" max="4" width="14.109375" style="57" customWidth="1"/>
    <col min="5" max="5" width="1.44140625" style="57" customWidth="1"/>
    <col min="6" max="6" width="14.109375" style="57" customWidth="1"/>
    <col min="7" max="7" width="1.44140625" style="57" customWidth="1"/>
    <col min="8" max="8" width="14.109375" style="57" customWidth="1"/>
    <col min="9" max="9" width="1.44140625" style="57" customWidth="1"/>
    <col min="10" max="10" width="14.109375" style="57" customWidth="1"/>
    <col min="11" max="11" width="19.44140625" style="57" bestFit="1" customWidth="1"/>
    <col min="12" max="16" width="19.44140625" style="57" customWidth="1"/>
    <col min="17" max="16384" width="8" style="57"/>
  </cols>
  <sheetData>
    <row r="1" spans="1:11" ht="26.1" customHeight="1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1" ht="26.1" customHeight="1">
      <c r="A2" s="158" t="s">
        <v>91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1" ht="26.1" customHeight="1">
      <c r="A3" s="158" t="s">
        <v>203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1" ht="24" customHeight="1">
      <c r="A4" s="31"/>
      <c r="B4" s="31"/>
      <c r="C4" s="31"/>
      <c r="D4" s="31"/>
      <c r="E4" s="31"/>
      <c r="F4" s="31"/>
      <c r="G4" s="31"/>
      <c r="H4" s="31"/>
      <c r="I4" s="31"/>
      <c r="J4" s="131" t="s">
        <v>1</v>
      </c>
    </row>
    <row r="5" spans="1:11" ht="6" customHeight="1">
      <c r="A5" s="32"/>
      <c r="B5" s="32"/>
      <c r="C5" s="32"/>
      <c r="D5" s="161"/>
      <c r="E5" s="161"/>
      <c r="F5" s="161"/>
      <c r="G5" s="161"/>
      <c r="H5" s="161"/>
      <c r="I5" s="161"/>
      <c r="J5" s="161"/>
    </row>
    <row r="6" spans="1:11" ht="24" customHeight="1">
      <c r="B6" s="86" t="s">
        <v>2</v>
      </c>
      <c r="D6" s="163" t="s">
        <v>3</v>
      </c>
      <c r="E6" s="163"/>
      <c r="F6" s="163"/>
      <c r="G6" s="58"/>
      <c r="H6" s="173" t="s">
        <v>4</v>
      </c>
      <c r="I6" s="173"/>
      <c r="J6" s="173"/>
    </row>
    <row r="7" spans="1:11" s="110" customFormat="1" ht="24" customHeight="1">
      <c r="D7" s="83">
        <v>2567</v>
      </c>
      <c r="E7" s="136"/>
      <c r="F7" s="83">
        <v>2566</v>
      </c>
      <c r="G7" s="137"/>
      <c r="H7" s="83">
        <v>2567</v>
      </c>
      <c r="I7" s="136"/>
      <c r="J7" s="83">
        <v>2566</v>
      </c>
    </row>
    <row r="8" spans="1:11" ht="24" customHeight="1">
      <c r="A8" s="58" t="s">
        <v>92</v>
      </c>
      <c r="B8" s="58"/>
      <c r="C8" s="58"/>
      <c r="D8" s="84"/>
      <c r="E8" s="138"/>
      <c r="F8" s="84"/>
      <c r="G8" s="139"/>
      <c r="H8" s="84"/>
      <c r="I8" s="140"/>
      <c r="J8" s="84"/>
    </row>
    <row r="9" spans="1:11" ht="24" customHeight="1">
      <c r="A9" s="141" t="s">
        <v>191</v>
      </c>
      <c r="B9" s="141"/>
      <c r="C9" s="141"/>
      <c r="D9" s="29">
        <f>+'Profit and loss'!C37</f>
        <v>-343428778</v>
      </c>
      <c r="E9" s="29"/>
      <c r="F9" s="29">
        <v>-350908009</v>
      </c>
      <c r="G9" s="29"/>
      <c r="H9" s="29">
        <f>+'Profit and loss'!G37</f>
        <v>-627708567</v>
      </c>
      <c r="I9" s="29"/>
      <c r="J9" s="29">
        <v>-357285524</v>
      </c>
    </row>
    <row r="10" spans="1:11" ht="24" customHeight="1">
      <c r="A10" s="141" t="s">
        <v>93</v>
      </c>
      <c r="B10" s="141"/>
      <c r="C10" s="141"/>
      <c r="D10" s="84"/>
      <c r="E10" s="138"/>
      <c r="F10" s="84"/>
      <c r="G10" s="139"/>
      <c r="H10" s="84"/>
      <c r="I10" s="140"/>
      <c r="J10" s="84"/>
      <c r="K10" s="141"/>
    </row>
    <row r="11" spans="1:11" ht="24" customHeight="1">
      <c r="A11" s="95" t="s">
        <v>214</v>
      </c>
      <c r="B11" s="95"/>
      <c r="C11" s="95"/>
      <c r="D11" s="84">
        <f>-'Profit and loss'!C27</f>
        <v>15909436</v>
      </c>
      <c r="E11" s="138"/>
      <c r="F11" s="84">
        <v>10516253</v>
      </c>
      <c r="G11" s="139"/>
      <c r="H11" s="84">
        <f>-'Profit and loss'!G27</f>
        <v>222140</v>
      </c>
      <c r="I11" s="140"/>
      <c r="J11" s="84">
        <v>6689122</v>
      </c>
      <c r="K11" s="141"/>
    </row>
    <row r="12" spans="1:11" ht="24" customHeight="1">
      <c r="A12" s="95" t="s">
        <v>63</v>
      </c>
      <c r="B12" s="95"/>
      <c r="C12" s="95"/>
      <c r="D12" s="33">
        <v>216281595</v>
      </c>
      <c r="E12" s="33"/>
      <c r="F12" s="33">
        <v>232745090</v>
      </c>
      <c r="G12" s="34"/>
      <c r="H12" s="33">
        <v>255614174</v>
      </c>
      <c r="I12" s="33"/>
      <c r="J12" s="33">
        <v>249753072</v>
      </c>
      <c r="K12" s="141"/>
    </row>
    <row r="13" spans="1:11" ht="24" customHeight="1">
      <c r="A13" s="95" t="s">
        <v>229</v>
      </c>
      <c r="B13" s="95"/>
      <c r="C13" s="95"/>
      <c r="D13" s="153">
        <v>0</v>
      </c>
      <c r="E13" s="138"/>
      <c r="F13" s="84">
        <v>12246828</v>
      </c>
      <c r="G13" s="139"/>
      <c r="H13" s="153">
        <v>0</v>
      </c>
      <c r="I13" s="140"/>
      <c r="J13" s="84">
        <v>4413673</v>
      </c>
      <c r="K13" s="141"/>
    </row>
    <row r="14" spans="1:11" ht="24" customHeight="1">
      <c r="A14" s="95" t="s">
        <v>66</v>
      </c>
      <c r="B14" s="95"/>
      <c r="C14" s="95"/>
      <c r="D14" s="84"/>
      <c r="E14" s="138"/>
      <c r="F14" s="84"/>
      <c r="G14" s="139"/>
      <c r="H14" s="84"/>
      <c r="I14" s="140"/>
      <c r="J14" s="84"/>
      <c r="K14" s="141"/>
    </row>
    <row r="15" spans="1:11" ht="24" customHeight="1">
      <c r="A15" s="95" t="s">
        <v>201</v>
      </c>
      <c r="B15" s="95"/>
      <c r="C15" s="95"/>
      <c r="D15" s="153">
        <v>0</v>
      </c>
      <c r="E15" s="138"/>
      <c r="F15" s="84">
        <v>-1566631</v>
      </c>
      <c r="G15" s="139"/>
      <c r="H15" s="153">
        <v>0</v>
      </c>
      <c r="I15" s="140"/>
      <c r="J15" s="153">
        <v>0</v>
      </c>
      <c r="K15" s="141"/>
    </row>
    <row r="16" spans="1:11" ht="24" customHeight="1">
      <c r="A16" s="95" t="s">
        <v>213</v>
      </c>
      <c r="B16" s="95"/>
      <c r="C16" s="95"/>
      <c r="D16" s="84">
        <v>243407</v>
      </c>
      <c r="E16" s="138"/>
      <c r="F16" s="84">
        <v>580375</v>
      </c>
      <c r="G16" s="139"/>
      <c r="H16" s="29">
        <v>128705471</v>
      </c>
      <c r="I16" s="33"/>
      <c r="J16" s="153">
        <v>0</v>
      </c>
      <c r="K16" s="141"/>
    </row>
    <row r="17" spans="1:11" ht="24" hidden="1" customHeight="1" outlineLevel="1">
      <c r="A17" s="95" t="s">
        <v>181</v>
      </c>
      <c r="B17" s="95"/>
      <c r="C17" s="95"/>
      <c r="D17" s="84">
        <v>0</v>
      </c>
      <c r="E17" s="138"/>
      <c r="F17" s="84">
        <v>0</v>
      </c>
      <c r="G17" s="139"/>
      <c r="H17" s="33">
        <v>0</v>
      </c>
      <c r="I17" s="33"/>
      <c r="J17" s="33">
        <v>0</v>
      </c>
      <c r="K17" s="141"/>
    </row>
    <row r="18" spans="1:11" collapsed="1">
      <c r="A18" s="95" t="s">
        <v>94</v>
      </c>
      <c r="B18" s="95"/>
      <c r="C18" s="95"/>
      <c r="D18" s="84">
        <v>78336680</v>
      </c>
      <c r="E18" s="33"/>
      <c r="F18" s="84">
        <v>84507573</v>
      </c>
      <c r="G18" s="34"/>
      <c r="H18" s="33">
        <v>12901402</v>
      </c>
      <c r="I18" s="33"/>
      <c r="J18" s="33">
        <v>13962895</v>
      </c>
      <c r="K18" s="95"/>
    </row>
    <row r="19" spans="1:11" ht="24" customHeight="1">
      <c r="A19" s="95" t="s">
        <v>95</v>
      </c>
      <c r="B19" s="95"/>
      <c r="C19" s="95"/>
      <c r="D19" s="33">
        <v>1573226</v>
      </c>
      <c r="E19" s="33"/>
      <c r="F19" s="33">
        <v>1505651</v>
      </c>
      <c r="G19" s="34"/>
      <c r="H19" s="153">
        <v>0</v>
      </c>
      <c r="I19" s="33"/>
      <c r="J19" s="153">
        <v>0</v>
      </c>
      <c r="K19" s="95"/>
    </row>
    <row r="20" spans="1:11" ht="24" customHeight="1">
      <c r="A20" s="95" t="s">
        <v>130</v>
      </c>
      <c r="B20" s="95"/>
      <c r="C20" s="95"/>
      <c r="D20" s="153">
        <v>0</v>
      </c>
      <c r="E20" s="33"/>
      <c r="F20" s="153">
        <v>0</v>
      </c>
      <c r="G20" s="34"/>
      <c r="H20" s="33">
        <v>261175324</v>
      </c>
      <c r="I20" s="33"/>
      <c r="J20" s="33">
        <v>136155532</v>
      </c>
      <c r="K20" s="95"/>
    </row>
    <row r="21" spans="1:11" ht="24" customHeight="1">
      <c r="A21" s="95" t="s">
        <v>195</v>
      </c>
      <c r="B21" s="95"/>
      <c r="C21" s="95"/>
      <c r="D21" s="33">
        <v>100307</v>
      </c>
      <c r="E21" s="33"/>
      <c r="F21" s="33">
        <v>203997</v>
      </c>
      <c r="G21" s="34"/>
      <c r="H21" s="153">
        <v>0</v>
      </c>
      <c r="I21" s="33"/>
      <c r="J21" s="33">
        <v>0</v>
      </c>
      <c r="K21" s="95"/>
    </row>
    <row r="22" spans="1:11" ht="24" customHeight="1">
      <c r="A22" s="95" t="s">
        <v>230</v>
      </c>
      <c r="B22" s="95"/>
      <c r="C22" s="95"/>
      <c r="D22" s="33">
        <v>7761680</v>
      </c>
      <c r="E22" s="33"/>
      <c r="F22" s="33">
        <v>-3386491</v>
      </c>
      <c r="G22" s="34"/>
      <c r="H22" s="33">
        <v>1618289</v>
      </c>
      <c r="I22" s="33"/>
      <c r="J22" s="33">
        <v>-3207999</v>
      </c>
      <c r="K22" s="95"/>
    </row>
    <row r="23" spans="1:11" ht="24" customHeight="1">
      <c r="A23" s="95" t="s">
        <v>96</v>
      </c>
      <c r="B23" s="95"/>
      <c r="C23" s="95"/>
      <c r="D23" s="33">
        <v>4092481</v>
      </c>
      <c r="E23" s="33"/>
      <c r="F23" s="33">
        <v>1828297</v>
      </c>
      <c r="G23" s="34"/>
      <c r="H23" s="33">
        <v>1374497</v>
      </c>
      <c r="I23" s="33"/>
      <c r="J23" s="33">
        <v>758023</v>
      </c>
      <c r="K23" s="95"/>
    </row>
    <row r="24" spans="1:11" ht="24" customHeight="1">
      <c r="A24" s="95" t="s">
        <v>97</v>
      </c>
      <c r="B24" s="95"/>
      <c r="C24" s="95"/>
      <c r="D24" s="33">
        <v>-216565</v>
      </c>
      <c r="E24" s="33"/>
      <c r="F24" s="33">
        <v>2619281</v>
      </c>
      <c r="G24" s="34"/>
      <c r="H24" s="33">
        <v>-838742</v>
      </c>
      <c r="I24" s="33"/>
      <c r="J24" s="33">
        <v>2477167</v>
      </c>
      <c r="K24" s="95"/>
    </row>
    <row r="25" spans="1:11" ht="24" customHeight="1">
      <c r="A25" s="95" t="s">
        <v>172</v>
      </c>
      <c r="B25" s="95"/>
      <c r="C25" s="95"/>
      <c r="D25" s="33"/>
      <c r="E25" s="33"/>
      <c r="F25" s="33"/>
      <c r="G25" s="34"/>
      <c r="H25" s="33"/>
      <c r="I25" s="33"/>
      <c r="J25" s="33"/>
      <c r="K25" s="95"/>
    </row>
    <row r="26" spans="1:11" ht="24" customHeight="1">
      <c r="A26" s="95" t="s">
        <v>173</v>
      </c>
      <c r="B26" s="60">
        <v>32</v>
      </c>
      <c r="C26" s="95"/>
      <c r="D26" s="33">
        <v>0</v>
      </c>
      <c r="E26" s="33"/>
      <c r="F26" s="33">
        <v>0</v>
      </c>
      <c r="G26" s="34"/>
      <c r="H26" s="33">
        <v>18650662</v>
      </c>
      <c r="I26" s="33"/>
      <c r="J26" s="33">
        <v>20072509</v>
      </c>
      <c r="K26" s="95"/>
    </row>
    <row r="27" spans="1:11" ht="24" customHeight="1">
      <c r="A27" s="95" t="s">
        <v>215</v>
      </c>
      <c r="B27" s="95"/>
      <c r="C27" s="95"/>
      <c r="D27" s="33">
        <v>3932</v>
      </c>
      <c r="E27" s="33"/>
      <c r="F27" s="33">
        <v>-8310</v>
      </c>
      <c r="G27" s="35"/>
      <c r="H27" s="33">
        <v>3932</v>
      </c>
      <c r="I27" s="35"/>
      <c r="J27" s="33">
        <v>-8310</v>
      </c>
      <c r="K27" s="95"/>
    </row>
    <row r="28" spans="1:11" ht="24" customHeight="1">
      <c r="A28" s="95" t="s">
        <v>167</v>
      </c>
      <c r="B28" s="95"/>
      <c r="C28" s="95"/>
      <c r="D28" s="33"/>
      <c r="E28" s="33"/>
      <c r="F28" s="33"/>
      <c r="G28" s="35"/>
      <c r="H28" s="33"/>
      <c r="I28" s="35"/>
      <c r="J28" s="33"/>
      <c r="K28" s="95"/>
    </row>
    <row r="29" spans="1:11" ht="24" customHeight="1">
      <c r="A29" s="95" t="s">
        <v>168</v>
      </c>
      <c r="B29" s="60">
        <v>32</v>
      </c>
      <c r="C29" s="95"/>
      <c r="D29" s="33">
        <v>-5785951</v>
      </c>
      <c r="E29" s="33"/>
      <c r="F29" s="33">
        <v>0</v>
      </c>
      <c r="G29" s="35"/>
      <c r="H29" s="33">
        <v>-5785951</v>
      </c>
      <c r="I29" s="35"/>
      <c r="J29" s="33">
        <v>0</v>
      </c>
      <c r="K29" s="95"/>
    </row>
    <row r="30" spans="1:11" ht="24" hidden="1" customHeight="1" outlineLevel="1">
      <c r="A30" s="95" t="s">
        <v>186</v>
      </c>
      <c r="B30" s="95"/>
      <c r="C30" s="95"/>
      <c r="D30" s="33">
        <v>0</v>
      </c>
      <c r="E30" s="33"/>
      <c r="F30" s="33">
        <v>0</v>
      </c>
      <c r="G30" s="35"/>
      <c r="H30" s="33">
        <v>0</v>
      </c>
      <c r="I30" s="35"/>
      <c r="J30" s="33">
        <v>0</v>
      </c>
      <c r="K30" s="95"/>
    </row>
    <row r="31" spans="1:11" ht="24" hidden="1" customHeight="1" outlineLevel="1">
      <c r="A31" s="95" t="s">
        <v>187</v>
      </c>
      <c r="B31" s="95"/>
      <c r="C31" s="95"/>
      <c r="D31" s="33">
        <v>0</v>
      </c>
      <c r="E31" s="33"/>
      <c r="F31" s="33">
        <v>0</v>
      </c>
      <c r="G31" s="35"/>
      <c r="H31" s="33">
        <v>0</v>
      </c>
      <c r="I31" s="35"/>
      <c r="J31" s="33">
        <v>0</v>
      </c>
      <c r="K31" s="95"/>
    </row>
    <row r="32" spans="1:11" ht="24" hidden="1" customHeight="1" outlineLevel="1">
      <c r="A32" s="95" t="s">
        <v>137</v>
      </c>
      <c r="B32" s="95"/>
      <c r="C32" s="95"/>
      <c r="D32" s="33">
        <v>0</v>
      </c>
      <c r="E32" s="33"/>
      <c r="F32" s="33">
        <v>0</v>
      </c>
      <c r="G32" s="35"/>
      <c r="H32" s="33">
        <v>0</v>
      </c>
      <c r="I32" s="33"/>
      <c r="J32" s="33">
        <v>0</v>
      </c>
      <c r="K32" s="95"/>
    </row>
    <row r="33" spans="1:12" ht="24" customHeight="1" collapsed="1">
      <c r="A33" s="95" t="s">
        <v>145</v>
      </c>
      <c r="B33" s="95"/>
      <c r="C33" s="95"/>
      <c r="D33" s="33">
        <v>0</v>
      </c>
      <c r="E33" s="33"/>
      <c r="F33" s="33">
        <v>0</v>
      </c>
      <c r="G33" s="35"/>
      <c r="H33" s="33">
        <v>0</v>
      </c>
      <c r="I33" s="33"/>
      <c r="J33" s="33">
        <v>-65699950</v>
      </c>
      <c r="K33" s="95"/>
    </row>
    <row r="34" spans="1:12" ht="24" customHeight="1">
      <c r="A34" s="95" t="s">
        <v>143</v>
      </c>
      <c r="B34" s="95"/>
      <c r="C34" s="95"/>
      <c r="D34" s="33">
        <v>-324515</v>
      </c>
      <c r="E34" s="33"/>
      <c r="F34" s="33">
        <v>-215689</v>
      </c>
      <c r="G34" s="34"/>
      <c r="H34" s="33">
        <v>-61922210</v>
      </c>
      <c r="I34" s="33"/>
      <c r="J34" s="33">
        <v>-69066622</v>
      </c>
      <c r="K34" s="95"/>
    </row>
    <row r="35" spans="1:12" ht="24" customHeight="1">
      <c r="A35" s="95" t="s">
        <v>119</v>
      </c>
      <c r="B35" s="95"/>
      <c r="C35" s="95"/>
      <c r="D35" s="36">
        <v>21155357</v>
      </c>
      <c r="E35" s="33"/>
      <c r="F35" s="36">
        <v>10692141</v>
      </c>
      <c r="G35" s="34"/>
      <c r="H35" s="36">
        <v>21155357</v>
      </c>
      <c r="I35" s="33"/>
      <c r="J35" s="36">
        <v>10692141</v>
      </c>
      <c r="K35" s="95"/>
    </row>
    <row r="36" spans="1:12" ht="24" customHeight="1">
      <c r="A36" s="142"/>
      <c r="B36" s="142"/>
      <c r="C36" s="142"/>
      <c r="D36" s="33">
        <f>SUM(D11:D35,D9)</f>
        <v>-4297708</v>
      </c>
      <c r="E36" s="140"/>
      <c r="F36" s="33">
        <f>SUM(F11:F35,F9)</f>
        <v>1360356</v>
      </c>
      <c r="G36" s="143"/>
      <c r="H36" s="33">
        <f>SUM(H11:H35,H9)</f>
        <v>5165778</v>
      </c>
      <c r="I36" s="140"/>
      <c r="J36" s="33">
        <f>SUM(J11:J35,J9)</f>
        <v>-50294271</v>
      </c>
      <c r="K36" s="144"/>
      <c r="L36" s="145"/>
    </row>
    <row r="37" spans="1:12" ht="24" customHeight="1">
      <c r="A37" s="146" t="s">
        <v>98</v>
      </c>
      <c r="B37" s="146"/>
      <c r="C37" s="146"/>
      <c r="D37" s="33"/>
      <c r="E37" s="138"/>
      <c r="F37" s="33"/>
      <c r="G37" s="143"/>
      <c r="H37" s="33"/>
      <c r="I37" s="140"/>
      <c r="J37" s="33"/>
      <c r="K37" s="146"/>
    </row>
    <row r="38" spans="1:12" ht="24" customHeight="1">
      <c r="A38" s="95" t="s">
        <v>8</v>
      </c>
      <c r="B38" s="95"/>
      <c r="C38" s="95"/>
      <c r="D38" s="33">
        <v>3520113</v>
      </c>
      <c r="E38" s="33"/>
      <c r="F38" s="33">
        <v>4627163</v>
      </c>
      <c r="G38" s="34"/>
      <c r="H38" s="33">
        <v>-19403938</v>
      </c>
      <c r="I38" s="33"/>
      <c r="J38" s="33">
        <v>-23914222</v>
      </c>
    </row>
    <row r="39" spans="1:12" ht="24" customHeight="1">
      <c r="A39" s="95" t="s">
        <v>146</v>
      </c>
      <c r="B39" s="95"/>
      <c r="C39" s="95"/>
      <c r="D39" s="33">
        <v>487635</v>
      </c>
      <c r="E39" s="33"/>
      <c r="F39" s="33">
        <v>362720</v>
      </c>
      <c r="G39" s="34"/>
      <c r="H39" s="33">
        <v>38312</v>
      </c>
      <c r="I39" s="33"/>
      <c r="J39" s="33">
        <v>-234572</v>
      </c>
    </row>
    <row r="40" spans="1:12" ht="24" customHeight="1">
      <c r="A40" s="95" t="s">
        <v>9</v>
      </c>
      <c r="B40" s="95"/>
      <c r="C40" s="95"/>
      <c r="D40" s="33">
        <v>19560</v>
      </c>
      <c r="E40" s="33"/>
      <c r="F40" s="33">
        <v>260607</v>
      </c>
      <c r="G40" s="34"/>
      <c r="H40" s="33">
        <v>19560</v>
      </c>
      <c r="I40" s="33"/>
      <c r="J40" s="33">
        <v>260607</v>
      </c>
    </row>
    <row r="41" spans="1:12" ht="24" customHeight="1">
      <c r="A41" s="95" t="s">
        <v>11</v>
      </c>
      <c r="B41" s="95"/>
      <c r="C41" s="95"/>
      <c r="D41" s="33">
        <v>472891849</v>
      </c>
      <c r="E41" s="33"/>
      <c r="F41" s="33">
        <v>459262765</v>
      </c>
      <c r="G41" s="34"/>
      <c r="H41" s="33">
        <v>91758591</v>
      </c>
      <c r="I41" s="33"/>
      <c r="J41" s="33">
        <v>47221807</v>
      </c>
    </row>
    <row r="42" spans="1:12" ht="24" customHeight="1">
      <c r="A42" s="95" t="s">
        <v>18</v>
      </c>
      <c r="B42" s="95"/>
      <c r="C42" s="95"/>
      <c r="D42" s="33">
        <v>38710593</v>
      </c>
      <c r="E42" s="33"/>
      <c r="F42" s="33">
        <v>0</v>
      </c>
      <c r="G42" s="34"/>
      <c r="H42" s="33">
        <v>38710593</v>
      </c>
      <c r="I42" s="33"/>
      <c r="J42" s="33">
        <v>0</v>
      </c>
    </row>
    <row r="43" spans="1:12" ht="24" customHeight="1">
      <c r="A43" s="95" t="s">
        <v>12</v>
      </c>
      <c r="B43" s="95"/>
      <c r="C43" s="95"/>
      <c r="D43" s="33">
        <v>-742421</v>
      </c>
      <c r="E43" s="33"/>
      <c r="F43" s="33">
        <v>-1513309</v>
      </c>
      <c r="G43" s="34"/>
      <c r="H43" s="33">
        <v>0</v>
      </c>
      <c r="I43" s="35"/>
      <c r="J43" s="33">
        <v>0</v>
      </c>
    </row>
    <row r="44" spans="1:12" ht="24" customHeight="1">
      <c r="A44" s="95" t="s">
        <v>13</v>
      </c>
      <c r="B44" s="95"/>
      <c r="C44" s="95"/>
      <c r="D44" s="33">
        <v>-90355</v>
      </c>
      <c r="E44" s="33"/>
      <c r="F44" s="33">
        <v>1204834</v>
      </c>
      <c r="G44" s="34"/>
      <c r="H44" s="33">
        <v>0</v>
      </c>
      <c r="I44" s="33"/>
      <c r="J44" s="33">
        <v>597462</v>
      </c>
    </row>
    <row r="45" spans="1:12" ht="24" customHeight="1">
      <c r="A45" s="95" t="s">
        <v>22</v>
      </c>
      <c r="B45" s="95"/>
      <c r="C45" s="95"/>
      <c r="D45" s="33">
        <v>1469022</v>
      </c>
      <c r="E45" s="33"/>
      <c r="F45" s="33">
        <v>217295</v>
      </c>
      <c r="G45" s="33"/>
      <c r="H45" s="33">
        <v>789376</v>
      </c>
      <c r="I45" s="33"/>
      <c r="J45" s="33">
        <v>236520</v>
      </c>
    </row>
    <row r="46" spans="1:12" ht="7.5" customHeight="1">
      <c r="A46" s="95"/>
      <c r="B46" s="95"/>
      <c r="C46" s="95"/>
      <c r="D46" s="33"/>
      <c r="E46" s="33"/>
      <c r="F46" s="33"/>
      <c r="G46" s="33"/>
      <c r="H46" s="33"/>
      <c r="I46" s="33"/>
      <c r="J46" s="33"/>
    </row>
    <row r="47" spans="1:12" ht="24" customHeight="1">
      <c r="A47" s="161" t="s">
        <v>26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44"/>
    </row>
    <row r="48" spans="1:12" ht="24" customHeight="1">
      <c r="A48" s="161" t="s">
        <v>27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44"/>
    </row>
    <row r="49" spans="1:10" ht="26.1" customHeight="1">
      <c r="A49" s="158" t="s">
        <v>0</v>
      </c>
      <c r="B49" s="158"/>
      <c r="C49" s="158"/>
      <c r="D49" s="158"/>
      <c r="E49" s="158"/>
      <c r="F49" s="158"/>
      <c r="G49" s="158"/>
      <c r="H49" s="158"/>
      <c r="I49" s="158"/>
      <c r="J49" s="158"/>
    </row>
    <row r="50" spans="1:10" ht="26.1" customHeight="1">
      <c r="A50" s="158" t="s">
        <v>118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ht="26.1" customHeight="1">
      <c r="A51" s="158" t="s">
        <v>203</v>
      </c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ht="24" customHeight="1">
      <c r="A52" s="31"/>
      <c r="B52" s="31"/>
      <c r="C52" s="31"/>
      <c r="D52" s="31"/>
      <c r="E52" s="31"/>
      <c r="F52" s="31"/>
      <c r="G52" s="31"/>
      <c r="H52" s="31"/>
      <c r="I52" s="31"/>
      <c r="J52" s="131" t="s">
        <v>1</v>
      </c>
    </row>
    <row r="53" spans="1:10" ht="6" customHeight="1">
      <c r="A53" s="32"/>
      <c r="B53" s="32"/>
      <c r="C53" s="32"/>
      <c r="D53" s="161"/>
      <c r="E53" s="161"/>
      <c r="F53" s="161"/>
      <c r="G53" s="161"/>
      <c r="H53" s="161"/>
      <c r="I53" s="161"/>
      <c r="J53" s="161"/>
    </row>
    <row r="54" spans="1:10" ht="24" customHeight="1">
      <c r="B54" s="86" t="s">
        <v>2</v>
      </c>
      <c r="D54" s="163" t="s">
        <v>3</v>
      </c>
      <c r="E54" s="163"/>
      <c r="F54" s="163"/>
      <c r="G54" s="58"/>
      <c r="H54" s="173" t="s">
        <v>4</v>
      </c>
      <c r="I54" s="173"/>
      <c r="J54" s="173"/>
    </row>
    <row r="55" spans="1:10" s="110" customFormat="1" ht="24" customHeight="1">
      <c r="D55" s="83">
        <v>2567</v>
      </c>
      <c r="E55" s="136"/>
      <c r="F55" s="83">
        <v>2566</v>
      </c>
      <c r="G55" s="137"/>
      <c r="H55" s="83">
        <v>2567</v>
      </c>
      <c r="I55" s="136"/>
      <c r="J55" s="83">
        <v>2566</v>
      </c>
    </row>
    <row r="56" spans="1:10" s="110" customFormat="1" ht="24" customHeight="1">
      <c r="A56" s="147" t="s">
        <v>175</v>
      </c>
      <c r="B56" s="147"/>
      <c r="C56" s="147"/>
      <c r="D56" s="83"/>
      <c r="E56" s="136"/>
      <c r="F56" s="83"/>
      <c r="G56" s="137"/>
      <c r="H56" s="83"/>
      <c r="I56" s="136"/>
      <c r="J56" s="83"/>
    </row>
    <row r="57" spans="1:10" ht="24" customHeight="1">
      <c r="A57" s="57" t="s">
        <v>99</v>
      </c>
      <c r="D57" s="33"/>
      <c r="E57" s="33"/>
      <c r="F57" s="33"/>
      <c r="G57" s="33"/>
      <c r="H57" s="33"/>
      <c r="I57" s="33"/>
      <c r="J57" s="33"/>
    </row>
    <row r="58" spans="1:10" ht="24" customHeight="1">
      <c r="A58" s="95" t="s">
        <v>30</v>
      </c>
      <c r="B58" s="95"/>
      <c r="C58" s="95"/>
      <c r="D58" s="29">
        <f>168389532-242500-3+1+2-1</f>
        <v>168147031</v>
      </c>
      <c r="E58" s="33"/>
      <c r="F58" s="29">
        <v>59623415</v>
      </c>
      <c r="G58" s="33"/>
      <c r="H58" s="29">
        <v>203129034</v>
      </c>
      <c r="I58" s="33"/>
      <c r="J58" s="29">
        <v>59876920</v>
      </c>
    </row>
    <row r="59" spans="1:10" ht="24" customHeight="1">
      <c r="A59" s="95" t="s">
        <v>32</v>
      </c>
      <c r="B59" s="95"/>
      <c r="C59" s="95"/>
      <c r="D59" s="29">
        <v>-50873704</v>
      </c>
      <c r="E59" s="33"/>
      <c r="F59" s="29">
        <v>-5018016</v>
      </c>
      <c r="G59" s="33"/>
      <c r="H59" s="29">
        <v>-51585218</v>
      </c>
      <c r="I59" s="33"/>
      <c r="J59" s="29">
        <v>-751663</v>
      </c>
    </row>
    <row r="60" spans="1:10" ht="24" customHeight="1">
      <c r="A60" s="95" t="s">
        <v>33</v>
      </c>
      <c r="B60" s="95"/>
      <c r="C60" s="95"/>
      <c r="D60" s="33">
        <v>-48214998</v>
      </c>
      <c r="E60" s="33"/>
      <c r="F60" s="33">
        <v>-53838144</v>
      </c>
      <c r="G60" s="33"/>
      <c r="H60" s="33">
        <v>-13422815</v>
      </c>
      <c r="I60" s="33"/>
      <c r="J60" s="33">
        <v>-38182694</v>
      </c>
    </row>
    <row r="61" spans="1:10" ht="24" customHeight="1">
      <c r="A61" s="95" t="s">
        <v>161</v>
      </c>
      <c r="B61" s="95"/>
      <c r="C61" s="95"/>
      <c r="D61" s="33">
        <v>-490775</v>
      </c>
      <c r="E61" s="33"/>
      <c r="F61" s="33">
        <v>4775941</v>
      </c>
      <c r="G61" s="33"/>
      <c r="H61" s="33">
        <v>-1272050</v>
      </c>
      <c r="I61" s="33"/>
      <c r="J61" s="33">
        <v>-1186750</v>
      </c>
    </row>
    <row r="62" spans="1:10" ht="24" customHeight="1">
      <c r="A62" s="95" t="s">
        <v>34</v>
      </c>
      <c r="B62" s="95"/>
      <c r="C62" s="95"/>
      <c r="D62" s="33">
        <v>70224033</v>
      </c>
      <c r="E62" s="33"/>
      <c r="F62" s="33">
        <v>-1103439</v>
      </c>
      <c r="G62" s="33"/>
      <c r="H62" s="33">
        <v>230000</v>
      </c>
      <c r="I62" s="33"/>
      <c r="J62" s="33">
        <v>648445</v>
      </c>
    </row>
    <row r="63" spans="1:10" ht="24" customHeight="1">
      <c r="A63" s="95" t="s">
        <v>100</v>
      </c>
      <c r="B63" s="95"/>
      <c r="C63" s="95"/>
      <c r="D63" s="33">
        <v>-1344960</v>
      </c>
      <c r="E63" s="33"/>
      <c r="F63" s="33">
        <v>-1278725</v>
      </c>
      <c r="G63" s="33"/>
      <c r="H63" s="33">
        <v>-133767</v>
      </c>
      <c r="I63" s="33"/>
      <c r="J63" s="33">
        <v>-626905</v>
      </c>
    </row>
    <row r="64" spans="1:10" ht="24" hidden="1" customHeight="1" outlineLevel="1">
      <c r="A64" s="95" t="s">
        <v>138</v>
      </c>
      <c r="B64" s="95"/>
      <c r="C64" s="95"/>
      <c r="D64" s="33">
        <v>0</v>
      </c>
      <c r="E64" s="33"/>
      <c r="F64" s="33">
        <v>0</v>
      </c>
      <c r="G64" s="33"/>
      <c r="H64" s="33">
        <v>0</v>
      </c>
      <c r="I64" s="33"/>
      <c r="J64" s="33">
        <v>0</v>
      </c>
    </row>
    <row r="65" spans="1:10" ht="24" customHeight="1" collapsed="1">
      <c r="A65" s="95" t="s">
        <v>41</v>
      </c>
      <c r="B65" s="95"/>
      <c r="C65" s="95"/>
      <c r="D65" s="38">
        <v>-243420</v>
      </c>
      <c r="E65" s="37"/>
      <c r="F65" s="38">
        <v>-319265</v>
      </c>
      <c r="G65" s="37"/>
      <c r="H65" s="38">
        <v>0</v>
      </c>
      <c r="I65" s="37"/>
      <c r="J65" s="38">
        <v>0</v>
      </c>
    </row>
    <row r="66" spans="1:10" ht="24" customHeight="1">
      <c r="A66" s="146" t="s">
        <v>170</v>
      </c>
      <c r="B66" s="146"/>
      <c r="C66" s="146"/>
      <c r="D66" s="37">
        <f>SUM(D58:D65,D38:D45,D36)</f>
        <v>649171495</v>
      </c>
      <c r="E66" s="138"/>
      <c r="F66" s="37">
        <f>SUM(F58:F65,F38:F45,F36)</f>
        <v>468624198</v>
      </c>
      <c r="G66" s="139"/>
      <c r="H66" s="37">
        <f>SUM(H58:H65,H38:H45,H36)</f>
        <v>254023456</v>
      </c>
      <c r="I66" s="140"/>
      <c r="J66" s="37">
        <f>SUM(J58:J65,J38:J45,J36)</f>
        <v>-6349316</v>
      </c>
    </row>
    <row r="67" spans="1:10" ht="24" customHeight="1">
      <c r="A67" s="146" t="s">
        <v>101</v>
      </c>
      <c r="B67" s="146"/>
      <c r="C67" s="146"/>
      <c r="D67" s="33">
        <v>325463</v>
      </c>
      <c r="E67" s="33"/>
      <c r="F67" s="33">
        <v>214741</v>
      </c>
      <c r="G67" s="33"/>
      <c r="H67" s="33">
        <v>46516604</v>
      </c>
      <c r="I67" s="33"/>
      <c r="J67" s="33">
        <v>22544010</v>
      </c>
    </row>
    <row r="68" spans="1:10" ht="24" customHeight="1">
      <c r="A68" s="146" t="s">
        <v>102</v>
      </c>
      <c r="B68" s="146"/>
      <c r="C68" s="146"/>
      <c r="D68" s="33">
        <v>9482258</v>
      </c>
      <c r="E68" s="33"/>
      <c r="F68" s="33">
        <v>4668276</v>
      </c>
      <c r="G68" s="33"/>
      <c r="H68" s="33">
        <v>0</v>
      </c>
      <c r="I68" s="33"/>
      <c r="J68" s="33">
        <v>0</v>
      </c>
    </row>
    <row r="69" spans="1:10" ht="24" customHeight="1">
      <c r="A69" s="146" t="s">
        <v>103</v>
      </c>
      <c r="B69" s="146"/>
      <c r="C69" s="146"/>
      <c r="D69" s="33">
        <v>-20732455</v>
      </c>
      <c r="E69" s="37"/>
      <c r="F69" s="33">
        <v>-29701444</v>
      </c>
      <c r="G69" s="37"/>
      <c r="H69" s="33">
        <v>-7182735</v>
      </c>
      <c r="I69" s="37"/>
      <c r="J69" s="33">
        <v>-4992758</v>
      </c>
    </row>
    <row r="70" spans="1:10" s="58" customFormat="1" ht="24" customHeight="1">
      <c r="A70" s="148" t="s">
        <v>224</v>
      </c>
      <c r="B70" s="148"/>
      <c r="C70" s="148"/>
      <c r="D70" s="39">
        <f>SUM(D66:D69)</f>
        <v>638246761</v>
      </c>
      <c r="E70" s="139"/>
      <c r="F70" s="39">
        <f>SUM(F66:F69)</f>
        <v>443805771</v>
      </c>
      <c r="G70" s="139"/>
      <c r="H70" s="39">
        <f>SUM(H66:H69)</f>
        <v>293357325</v>
      </c>
      <c r="I70" s="140"/>
      <c r="J70" s="39">
        <f>SUM(J66:J69)</f>
        <v>11201936</v>
      </c>
    </row>
    <row r="71" spans="1:10" s="58" customFormat="1" ht="8.1" customHeight="1">
      <c r="A71" s="104"/>
      <c r="B71" s="104"/>
      <c r="C71" s="104"/>
      <c r="D71" s="37"/>
      <c r="E71" s="139"/>
      <c r="F71" s="37"/>
      <c r="G71" s="139"/>
      <c r="H71" s="37"/>
      <c r="I71" s="140"/>
      <c r="J71" s="37"/>
    </row>
    <row r="72" spans="1:10" ht="24" customHeight="1">
      <c r="A72" s="91" t="s">
        <v>105</v>
      </c>
      <c r="B72" s="91"/>
      <c r="C72" s="91"/>
      <c r="D72" s="40"/>
      <c r="E72" s="40"/>
      <c r="F72" s="40"/>
      <c r="G72" s="40"/>
      <c r="H72" s="40"/>
      <c r="I72" s="40"/>
      <c r="J72" s="40"/>
    </row>
    <row r="73" spans="1:10" ht="24" customHeight="1">
      <c r="A73" s="95" t="s">
        <v>106</v>
      </c>
      <c r="B73" s="60">
        <v>5</v>
      </c>
      <c r="C73" s="95"/>
      <c r="D73" s="40">
        <v>0</v>
      </c>
      <c r="E73" s="40"/>
      <c r="F73" s="40">
        <v>-2122647</v>
      </c>
      <c r="G73" s="40"/>
      <c r="H73" s="40">
        <v>-113482428</v>
      </c>
      <c r="I73" s="40"/>
      <c r="J73" s="40">
        <v>-31548000</v>
      </c>
    </row>
    <row r="74" spans="1:10" ht="24" customHeight="1">
      <c r="A74" s="95" t="s">
        <v>107</v>
      </c>
      <c r="B74" s="60">
        <v>5</v>
      </c>
      <c r="C74" s="95"/>
      <c r="D74" s="33">
        <v>2122647</v>
      </c>
      <c r="E74" s="40"/>
      <c r="F74" s="40">
        <v>0</v>
      </c>
      <c r="G74" s="40"/>
      <c r="H74" s="40">
        <v>415326638</v>
      </c>
      <c r="I74" s="40"/>
      <c r="J74" s="40">
        <v>167346294</v>
      </c>
    </row>
    <row r="75" spans="1:10" ht="24" customHeight="1">
      <c r="A75" s="95" t="s">
        <v>227</v>
      </c>
      <c r="B75" s="95"/>
      <c r="C75" s="95"/>
      <c r="D75" s="35">
        <f>-('Balance sheet'!C23-'Balance sheet'!E23)</f>
        <v>12796555</v>
      </c>
      <c r="E75" s="35"/>
      <c r="F75" s="35">
        <v>-13082624</v>
      </c>
      <c r="G75" s="41"/>
      <c r="H75" s="35">
        <v>-1647</v>
      </c>
      <c r="I75" s="35"/>
      <c r="J75" s="35">
        <v>-1333</v>
      </c>
    </row>
    <row r="76" spans="1:10" ht="24" customHeight="1">
      <c r="A76" s="95" t="s">
        <v>231</v>
      </c>
      <c r="B76" s="95"/>
      <c r="C76" s="95"/>
      <c r="D76" s="35">
        <f>-'Balance sheet'!C11</f>
        <v>-1514620</v>
      </c>
      <c r="E76" s="35"/>
      <c r="F76" s="40">
        <v>0</v>
      </c>
      <c r="G76" s="41"/>
      <c r="H76" s="40">
        <v>0</v>
      </c>
      <c r="I76" s="35"/>
      <c r="J76" s="40">
        <v>0</v>
      </c>
    </row>
    <row r="77" spans="1:10" ht="24" customHeight="1">
      <c r="A77" s="95" t="s">
        <v>232</v>
      </c>
      <c r="B77" s="60">
        <v>12</v>
      </c>
      <c r="C77" s="95"/>
      <c r="D77" s="35">
        <v>0</v>
      </c>
      <c r="E77" s="40"/>
      <c r="F77" s="40">
        <v>0</v>
      </c>
      <c r="G77" s="40"/>
      <c r="H77" s="35">
        <v>-300000000</v>
      </c>
      <c r="I77" s="40"/>
      <c r="J77" s="40">
        <v>0</v>
      </c>
    </row>
    <row r="78" spans="1:10" ht="24" customHeight="1">
      <c r="A78" s="95" t="s">
        <v>145</v>
      </c>
      <c r="B78" s="95"/>
      <c r="C78" s="95"/>
      <c r="D78" s="35">
        <v>0</v>
      </c>
      <c r="E78" s="40"/>
      <c r="F78" s="40">
        <v>0</v>
      </c>
      <c r="G78" s="40"/>
      <c r="H78" s="40">
        <v>0</v>
      </c>
      <c r="I78" s="40"/>
      <c r="J78" s="35">
        <v>65699950</v>
      </c>
    </row>
    <row r="79" spans="1:10" ht="24" customHeight="1">
      <c r="A79" s="95" t="s">
        <v>200</v>
      </c>
      <c r="B79" s="95"/>
      <c r="C79" s="95"/>
      <c r="D79" s="35">
        <v>0</v>
      </c>
      <c r="E79" s="40"/>
      <c r="F79" s="35">
        <v>5597000</v>
      </c>
      <c r="G79" s="40"/>
      <c r="H79" s="40">
        <v>0</v>
      </c>
      <c r="I79" s="40"/>
      <c r="J79" s="40">
        <v>0</v>
      </c>
    </row>
    <row r="80" spans="1:10" ht="24" customHeight="1">
      <c r="A80" s="95" t="s">
        <v>147</v>
      </c>
      <c r="B80" s="95"/>
      <c r="C80" s="95"/>
      <c r="D80" s="35">
        <v>0</v>
      </c>
      <c r="E80" s="40"/>
      <c r="F80" s="35">
        <v>-50</v>
      </c>
      <c r="G80" s="40"/>
      <c r="H80" s="40">
        <v>0</v>
      </c>
      <c r="I80" s="40"/>
      <c r="J80" s="40">
        <v>0</v>
      </c>
    </row>
    <row r="81" spans="1:13" ht="24" customHeight="1">
      <c r="A81" s="95" t="s">
        <v>108</v>
      </c>
      <c r="B81" s="60">
        <v>6</v>
      </c>
      <c r="C81" s="95"/>
      <c r="D81" s="40">
        <v>-30719871</v>
      </c>
      <c r="E81" s="40"/>
      <c r="F81" s="40">
        <v>-66739975</v>
      </c>
      <c r="G81" s="40"/>
      <c r="H81" s="40">
        <v>-3440306</v>
      </c>
      <c r="I81" s="40"/>
      <c r="J81" s="40">
        <v>-20785342</v>
      </c>
    </row>
    <row r="82" spans="1:13" ht="24" customHeight="1">
      <c r="A82" s="95" t="s">
        <v>151</v>
      </c>
      <c r="B82" s="95"/>
      <c r="C82" s="95"/>
      <c r="D82" s="40">
        <v>-136204</v>
      </c>
      <c r="E82" s="40"/>
      <c r="F82" s="40">
        <v>-268688</v>
      </c>
      <c r="G82" s="40"/>
      <c r="H82" s="40">
        <v>-136204</v>
      </c>
      <c r="I82" s="40"/>
      <c r="J82" s="40">
        <v>-268688</v>
      </c>
    </row>
    <row r="83" spans="1:13" ht="24" customHeight="1">
      <c r="A83" s="95" t="s">
        <v>109</v>
      </c>
      <c r="B83" s="95"/>
      <c r="C83" s="95"/>
      <c r="D83" s="40">
        <v>1133955</v>
      </c>
      <c r="E83" s="40"/>
      <c r="F83" s="40">
        <v>6906689</v>
      </c>
      <c r="G83" s="40"/>
      <c r="H83" s="40">
        <v>854095</v>
      </c>
      <c r="I83" s="40"/>
      <c r="J83" s="40">
        <v>6602985</v>
      </c>
    </row>
    <row r="84" spans="1:13" s="58" customFormat="1" ht="24" customHeight="1">
      <c r="A84" s="149" t="s">
        <v>225</v>
      </c>
      <c r="B84" s="149"/>
      <c r="C84" s="149"/>
      <c r="D84" s="42">
        <f>SUM(D73:D83)</f>
        <v>-16317538</v>
      </c>
      <c r="E84" s="40"/>
      <c r="F84" s="42">
        <f>SUM(F73:F83)</f>
        <v>-69710295</v>
      </c>
      <c r="G84" s="40"/>
      <c r="H84" s="42">
        <f>SUM(H73:H83)</f>
        <v>-879852</v>
      </c>
      <c r="I84" s="40"/>
      <c r="J84" s="42">
        <f>SUM(J73:J83)</f>
        <v>187045866</v>
      </c>
    </row>
    <row r="85" spans="1:13" s="58" customFormat="1" ht="24" customHeight="1">
      <c r="A85" s="149"/>
      <c r="B85" s="149"/>
      <c r="C85" s="149"/>
      <c r="D85" s="40"/>
      <c r="E85" s="40"/>
      <c r="F85" s="40"/>
      <c r="G85" s="40"/>
      <c r="H85" s="40"/>
      <c r="I85" s="40"/>
      <c r="J85" s="40"/>
    </row>
    <row r="86" spans="1:13" s="58" customFormat="1" ht="24" customHeight="1">
      <c r="A86" s="149"/>
      <c r="B86" s="149"/>
      <c r="C86" s="149"/>
      <c r="D86" s="40"/>
      <c r="E86" s="40"/>
      <c r="F86" s="40"/>
      <c r="G86" s="40"/>
      <c r="H86" s="40"/>
      <c r="I86" s="40"/>
      <c r="J86" s="40"/>
    </row>
    <row r="87" spans="1:13" s="58" customFormat="1" ht="24" customHeight="1">
      <c r="A87" s="149"/>
      <c r="B87" s="149"/>
      <c r="C87" s="149"/>
      <c r="D87" s="40"/>
      <c r="E87" s="40"/>
      <c r="F87" s="40"/>
      <c r="G87" s="40"/>
      <c r="H87" s="40"/>
      <c r="I87" s="40"/>
      <c r="J87" s="40"/>
    </row>
    <row r="88" spans="1:13" s="58" customFormat="1" ht="24" customHeight="1">
      <c r="A88" s="149"/>
      <c r="B88" s="149"/>
      <c r="C88" s="149"/>
      <c r="D88" s="40"/>
      <c r="E88" s="40"/>
      <c r="F88" s="40"/>
      <c r="G88" s="40"/>
      <c r="H88" s="40"/>
      <c r="I88" s="40"/>
      <c r="J88" s="40"/>
    </row>
    <row r="89" spans="1:13" s="58" customFormat="1" ht="24" customHeight="1">
      <c r="A89" s="149"/>
      <c r="B89" s="149"/>
      <c r="C89" s="149"/>
      <c r="D89" s="40"/>
      <c r="E89" s="40"/>
      <c r="F89" s="40"/>
      <c r="G89" s="40"/>
      <c r="H89" s="40"/>
      <c r="I89" s="40"/>
      <c r="J89" s="40"/>
    </row>
    <row r="90" spans="1:13" s="58" customFormat="1" ht="24" customHeight="1">
      <c r="A90" s="149"/>
      <c r="B90" s="149"/>
      <c r="C90" s="149"/>
      <c r="D90" s="40"/>
      <c r="E90" s="40"/>
      <c r="F90" s="40"/>
      <c r="G90" s="40"/>
      <c r="H90" s="40"/>
      <c r="I90" s="40"/>
      <c r="J90" s="40"/>
    </row>
    <row r="91" spans="1:13" s="58" customFormat="1" ht="24" customHeight="1">
      <c r="A91" s="149"/>
      <c r="B91" s="149"/>
      <c r="C91" s="149"/>
      <c r="D91" s="40"/>
      <c r="E91" s="40"/>
      <c r="F91" s="40"/>
      <c r="G91" s="40"/>
      <c r="H91" s="40"/>
      <c r="I91" s="40"/>
      <c r="J91" s="40"/>
    </row>
    <row r="92" spans="1:13" s="58" customFormat="1" ht="24" customHeight="1">
      <c r="A92" s="149"/>
      <c r="B92" s="149"/>
      <c r="C92" s="149"/>
      <c r="D92" s="40"/>
      <c r="E92" s="40"/>
      <c r="F92" s="40"/>
      <c r="G92" s="40"/>
      <c r="H92" s="40"/>
      <c r="I92" s="40"/>
      <c r="J92" s="40"/>
    </row>
    <row r="93" spans="1:13" ht="24" customHeight="1">
      <c r="A93" s="161" t="s">
        <v>26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50"/>
      <c r="L93" s="150"/>
      <c r="M93" s="150"/>
    </row>
    <row r="94" spans="1:13" ht="24" customHeight="1">
      <c r="A94" s="161" t="s">
        <v>27</v>
      </c>
      <c r="B94" s="161"/>
      <c r="C94" s="161"/>
      <c r="D94" s="161"/>
      <c r="E94" s="161"/>
      <c r="F94" s="161"/>
      <c r="G94" s="161"/>
      <c r="H94" s="161"/>
      <c r="I94" s="161"/>
      <c r="J94" s="161"/>
    </row>
    <row r="95" spans="1:13" ht="26.1" customHeight="1">
      <c r="A95" s="158" t="s">
        <v>0</v>
      </c>
      <c r="B95" s="158"/>
      <c r="C95" s="158"/>
      <c r="D95" s="158"/>
      <c r="E95" s="158"/>
      <c r="F95" s="158"/>
      <c r="G95" s="158"/>
      <c r="H95" s="158"/>
      <c r="I95" s="158"/>
      <c r="J95" s="158"/>
    </row>
    <row r="96" spans="1:13" ht="26.1" customHeight="1">
      <c r="A96" s="158" t="s">
        <v>104</v>
      </c>
      <c r="B96" s="158"/>
      <c r="C96" s="158"/>
      <c r="D96" s="158"/>
      <c r="E96" s="158"/>
      <c r="F96" s="158"/>
      <c r="G96" s="158"/>
      <c r="H96" s="158"/>
      <c r="I96" s="158"/>
      <c r="J96" s="158"/>
    </row>
    <row r="97" spans="1:12" ht="26.1" customHeight="1">
      <c r="A97" s="158" t="s">
        <v>203</v>
      </c>
      <c r="B97" s="158"/>
      <c r="C97" s="158"/>
      <c r="D97" s="158"/>
      <c r="E97" s="158"/>
      <c r="F97" s="158"/>
      <c r="G97" s="158"/>
      <c r="H97" s="158"/>
      <c r="I97" s="158"/>
      <c r="J97" s="158"/>
    </row>
    <row r="98" spans="1:12" ht="24" customHeight="1">
      <c r="A98" s="31"/>
      <c r="B98" s="31"/>
      <c r="C98" s="31"/>
      <c r="D98" s="31"/>
      <c r="E98" s="31"/>
      <c r="F98" s="31"/>
      <c r="G98" s="31"/>
      <c r="H98" s="31"/>
      <c r="I98" s="31"/>
      <c r="J98" s="131" t="s">
        <v>1</v>
      </c>
    </row>
    <row r="99" spans="1:12" ht="6" customHeight="1">
      <c r="A99" s="32"/>
      <c r="B99" s="32"/>
      <c r="C99" s="32"/>
      <c r="D99" s="161"/>
      <c r="E99" s="161"/>
      <c r="F99" s="161"/>
      <c r="G99" s="161"/>
      <c r="H99" s="161"/>
      <c r="I99" s="161"/>
      <c r="J99" s="161"/>
    </row>
    <row r="100" spans="1:12" ht="24" customHeight="1">
      <c r="B100" s="86" t="s">
        <v>2</v>
      </c>
      <c r="D100" s="163" t="s">
        <v>3</v>
      </c>
      <c r="E100" s="163"/>
      <c r="F100" s="163"/>
      <c r="G100" s="58"/>
      <c r="H100" s="173" t="s">
        <v>4</v>
      </c>
      <c r="I100" s="173"/>
      <c r="J100" s="173"/>
    </row>
    <row r="101" spans="1:12" ht="24" customHeight="1">
      <c r="D101" s="83">
        <v>2567</v>
      </c>
      <c r="E101" s="136"/>
      <c r="F101" s="83">
        <v>2566</v>
      </c>
      <c r="G101" s="137"/>
      <c r="H101" s="83">
        <v>2567</v>
      </c>
      <c r="I101" s="136"/>
      <c r="J101" s="83">
        <v>2566</v>
      </c>
    </row>
    <row r="102" spans="1:12" ht="24" customHeight="1">
      <c r="A102" s="58" t="s">
        <v>110</v>
      </c>
      <c r="B102" s="58"/>
      <c r="C102" s="58"/>
      <c r="D102" s="40"/>
      <c r="E102" s="40"/>
      <c r="F102" s="40"/>
      <c r="G102" s="40"/>
      <c r="H102" s="40"/>
      <c r="I102" s="40"/>
      <c r="J102" s="40"/>
    </row>
    <row r="103" spans="1:12" ht="24" customHeight="1">
      <c r="A103" s="95" t="s">
        <v>216</v>
      </c>
      <c r="B103" s="60">
        <v>18</v>
      </c>
      <c r="C103" s="95"/>
      <c r="D103" s="40">
        <v>45103419</v>
      </c>
      <c r="E103" s="40"/>
      <c r="F103" s="40">
        <v>14541723</v>
      </c>
      <c r="G103" s="40"/>
      <c r="H103" s="40">
        <v>49745791</v>
      </c>
      <c r="I103" s="40"/>
      <c r="J103" s="40">
        <v>302723</v>
      </c>
    </row>
    <row r="104" spans="1:12" ht="24" customHeight="1">
      <c r="A104" s="95" t="s">
        <v>124</v>
      </c>
      <c r="B104" s="60">
        <v>5</v>
      </c>
      <c r="C104" s="95"/>
      <c r="D104" s="40">
        <v>223385000</v>
      </c>
      <c r="E104" s="40"/>
      <c r="F104" s="40">
        <v>225490000</v>
      </c>
      <c r="G104" s="40"/>
      <c r="H104" s="40">
        <v>510993480</v>
      </c>
      <c r="I104" s="40"/>
      <c r="J104" s="40">
        <v>483339942</v>
      </c>
    </row>
    <row r="105" spans="1:12" ht="24" customHeight="1">
      <c r="A105" s="95" t="s">
        <v>128</v>
      </c>
      <c r="B105" s="60">
        <v>5</v>
      </c>
      <c r="C105" s="95"/>
      <c r="D105" s="40">
        <v>-449410753</v>
      </c>
      <c r="E105" s="40"/>
      <c r="F105" s="40">
        <v>-115360353</v>
      </c>
      <c r="G105" s="40"/>
      <c r="H105" s="40">
        <v>-493797604</v>
      </c>
      <c r="I105" s="40"/>
      <c r="J105" s="40">
        <v>-572148360</v>
      </c>
    </row>
    <row r="106" spans="1:12" ht="24" customHeight="1">
      <c r="A106" s="95" t="s">
        <v>125</v>
      </c>
      <c r="B106" s="60">
        <v>21</v>
      </c>
      <c r="C106" s="95"/>
      <c r="D106" s="40">
        <v>400000000</v>
      </c>
      <c r="E106" s="140"/>
      <c r="F106" s="40">
        <v>150000000</v>
      </c>
      <c r="G106" s="140"/>
      <c r="H106" s="40">
        <v>400000000</v>
      </c>
      <c r="I106" s="140"/>
      <c r="J106" s="40">
        <v>150000000</v>
      </c>
    </row>
    <row r="107" spans="1:12" ht="24" customHeight="1">
      <c r="A107" s="95" t="s">
        <v>129</v>
      </c>
      <c r="B107" s="60">
        <v>21</v>
      </c>
      <c r="C107" s="95"/>
      <c r="D107" s="40">
        <v>-47715445</v>
      </c>
      <c r="E107" s="140"/>
      <c r="F107" s="40">
        <v>-41874276</v>
      </c>
      <c r="G107" s="140"/>
      <c r="H107" s="40">
        <v>-47715445</v>
      </c>
      <c r="I107" s="140"/>
      <c r="J107" s="40">
        <v>-41874276</v>
      </c>
    </row>
    <row r="108" spans="1:12" ht="24" hidden="1" customHeight="1" outlineLevel="1">
      <c r="A108" s="95" t="s">
        <v>189</v>
      </c>
      <c r="B108" s="95"/>
      <c r="C108" s="95"/>
      <c r="D108" s="40">
        <v>0</v>
      </c>
      <c r="E108" s="140"/>
      <c r="F108" s="40">
        <v>0</v>
      </c>
      <c r="G108" s="140"/>
      <c r="H108" s="40">
        <v>0</v>
      </c>
      <c r="I108" s="140"/>
      <c r="J108" s="40">
        <v>0</v>
      </c>
    </row>
    <row r="109" spans="1:12" ht="24" customHeight="1" collapsed="1">
      <c r="A109" s="95" t="s">
        <v>169</v>
      </c>
      <c r="B109" s="60">
        <v>5</v>
      </c>
      <c r="C109" s="95"/>
      <c r="D109" s="40">
        <v>0</v>
      </c>
      <c r="E109" s="140"/>
      <c r="F109" s="40">
        <v>-89727660</v>
      </c>
      <c r="G109" s="140"/>
      <c r="H109" s="40">
        <v>0</v>
      </c>
      <c r="I109" s="140"/>
      <c r="J109" s="40">
        <v>-89727660</v>
      </c>
    </row>
    <row r="110" spans="1:12" ht="24" customHeight="1">
      <c r="A110" s="95" t="s">
        <v>113</v>
      </c>
      <c r="B110" s="60">
        <v>24</v>
      </c>
      <c r="C110" s="95"/>
      <c r="D110" s="40">
        <v>235484317</v>
      </c>
      <c r="E110" s="40"/>
      <c r="F110" s="40">
        <v>1320458310</v>
      </c>
      <c r="G110" s="40"/>
      <c r="H110" s="40">
        <v>165975215</v>
      </c>
      <c r="I110" s="40"/>
      <c r="J110" s="40">
        <v>1192643989</v>
      </c>
    </row>
    <row r="111" spans="1:12" ht="24" customHeight="1">
      <c r="A111" s="95" t="s">
        <v>114</v>
      </c>
      <c r="B111" s="60">
        <v>24</v>
      </c>
      <c r="C111" s="95"/>
      <c r="D111" s="40">
        <v>-451215606</v>
      </c>
      <c r="E111" s="40"/>
      <c r="F111" s="40">
        <v>-442579481</v>
      </c>
      <c r="G111" s="40"/>
      <c r="H111" s="40">
        <v>-414842304</v>
      </c>
      <c r="I111" s="40"/>
      <c r="J111" s="40">
        <v>-283859915</v>
      </c>
      <c r="L111" s="71"/>
    </row>
    <row r="112" spans="1:12" ht="24" customHeight="1">
      <c r="A112" s="95" t="s">
        <v>111</v>
      </c>
      <c r="B112" s="60">
        <v>25</v>
      </c>
      <c r="C112" s="95"/>
      <c r="D112" s="40">
        <v>270300000</v>
      </c>
      <c r="E112" s="140"/>
      <c r="F112" s="40">
        <v>99435000</v>
      </c>
      <c r="G112" s="140"/>
      <c r="H112" s="40">
        <v>270300000</v>
      </c>
      <c r="I112" s="140"/>
      <c r="J112" s="40">
        <v>99435000</v>
      </c>
      <c r="L112" s="71"/>
    </row>
    <row r="113" spans="1:12" ht="24" customHeight="1">
      <c r="A113" s="95" t="s">
        <v>112</v>
      </c>
      <c r="B113" s="60">
        <v>25</v>
      </c>
      <c r="C113" s="95"/>
      <c r="D113" s="40">
        <v>-619832823</v>
      </c>
      <c r="E113" s="140"/>
      <c r="F113" s="40">
        <v>-1260912401</v>
      </c>
      <c r="G113" s="140"/>
      <c r="H113" s="40">
        <v>-510582239</v>
      </c>
      <c r="I113" s="140"/>
      <c r="J113" s="40">
        <v>-880306823</v>
      </c>
      <c r="L113" s="71"/>
    </row>
    <row r="114" spans="1:12" ht="24" customHeight="1">
      <c r="A114" s="95" t="s">
        <v>155</v>
      </c>
      <c r="B114" s="60">
        <v>26</v>
      </c>
      <c r="C114" s="95"/>
      <c r="D114" s="40">
        <f>-17349559-193027+29741+1-2</f>
        <v>-17512846</v>
      </c>
      <c r="E114" s="40"/>
      <c r="F114" s="40">
        <v>-20950181</v>
      </c>
      <c r="G114" s="40"/>
      <c r="H114" s="40">
        <v>-2694654</v>
      </c>
      <c r="I114" s="40"/>
      <c r="J114" s="40">
        <v>-3489952</v>
      </c>
    </row>
    <row r="115" spans="1:12" ht="24" customHeight="1">
      <c r="A115" s="95" t="s">
        <v>115</v>
      </c>
      <c r="B115" s="95"/>
      <c r="C115" s="95"/>
      <c r="D115" s="29">
        <f>-141489426-29741</f>
        <v>-141519167</v>
      </c>
      <c r="E115" s="40"/>
      <c r="F115" s="29">
        <v>-131152830</v>
      </c>
      <c r="G115" s="40"/>
      <c r="H115" s="29">
        <v>-150668327</v>
      </c>
      <c r="I115" s="40"/>
      <c r="J115" s="29">
        <v>-153511320</v>
      </c>
    </row>
    <row r="116" spans="1:12" ht="24" customHeight="1">
      <c r="A116" s="95" t="s">
        <v>120</v>
      </c>
      <c r="B116" s="95"/>
      <c r="C116" s="95"/>
      <c r="D116" s="40">
        <v>-14272992</v>
      </c>
      <c r="E116" s="40"/>
      <c r="F116" s="40">
        <v>-13159534</v>
      </c>
      <c r="G116" s="40"/>
      <c r="H116" s="40">
        <v>-14272992</v>
      </c>
      <c r="I116" s="40"/>
      <c r="J116" s="40">
        <v>-12439534</v>
      </c>
    </row>
    <row r="117" spans="1:12" ht="24" customHeight="1">
      <c r="A117" s="95" t="s">
        <v>121</v>
      </c>
      <c r="B117" s="60">
        <v>25</v>
      </c>
      <c r="C117" s="95"/>
      <c r="D117" s="40">
        <v>-57973550</v>
      </c>
      <c r="E117" s="40"/>
      <c r="F117" s="40">
        <v>-79914275</v>
      </c>
      <c r="G117" s="40"/>
      <c r="H117" s="40">
        <v>-57973550</v>
      </c>
      <c r="I117" s="40"/>
      <c r="J117" s="40">
        <v>-79914275</v>
      </c>
    </row>
    <row r="118" spans="1:12" ht="24" customHeight="1">
      <c r="A118" s="95" t="s">
        <v>188</v>
      </c>
      <c r="B118" s="60">
        <v>28</v>
      </c>
      <c r="C118" s="95"/>
      <c r="D118" s="40">
        <v>0</v>
      </c>
      <c r="E118" s="40"/>
      <c r="F118" s="40">
        <v>2006</v>
      </c>
      <c r="G118" s="40"/>
      <c r="H118" s="40">
        <v>0</v>
      </c>
      <c r="I118" s="40"/>
      <c r="J118" s="40">
        <v>2006</v>
      </c>
    </row>
    <row r="119" spans="1:12" s="58" customFormat="1" ht="24" customHeight="1">
      <c r="A119" s="149" t="s">
        <v>226</v>
      </c>
      <c r="B119" s="149"/>
      <c r="C119" s="149"/>
      <c r="D119" s="42">
        <f>SUM(D103:D118)</f>
        <v>-625180446</v>
      </c>
      <c r="E119" s="40"/>
      <c r="F119" s="42">
        <f>SUM(F103:F118)</f>
        <v>-385703952</v>
      </c>
      <c r="G119" s="40"/>
      <c r="H119" s="42">
        <f>SUM(H103:H118)</f>
        <v>-295532629</v>
      </c>
      <c r="I119" s="40"/>
      <c r="J119" s="42">
        <f>SUM(J103:J118)</f>
        <v>-191548455</v>
      </c>
    </row>
    <row r="120" spans="1:12" s="58" customFormat="1" ht="24" customHeight="1">
      <c r="A120" s="58" t="s">
        <v>171</v>
      </c>
      <c r="D120" s="40">
        <f>SUM(D70,D84,D119)</f>
        <v>-3251223</v>
      </c>
      <c r="E120" s="40"/>
      <c r="F120" s="40">
        <f>SUM(F70,F84,F119)</f>
        <v>-11608476</v>
      </c>
      <c r="G120" s="40"/>
      <c r="H120" s="40">
        <f>SUM(H70,H84,H119)</f>
        <v>-3055156</v>
      </c>
      <c r="I120" s="40"/>
      <c r="J120" s="40">
        <f>SUM(J70,J84,J119)</f>
        <v>6699347</v>
      </c>
    </row>
    <row r="121" spans="1:12" s="58" customFormat="1" ht="24" customHeight="1">
      <c r="A121" s="58" t="s">
        <v>116</v>
      </c>
      <c r="D121" s="40">
        <f>+'Balance sheet'!E10</f>
        <v>38457978</v>
      </c>
      <c r="E121" s="40"/>
      <c r="F121" s="40">
        <v>50066454</v>
      </c>
      <c r="G121" s="40"/>
      <c r="H121" s="40">
        <f>+'Balance sheet'!I10</f>
        <v>10947277</v>
      </c>
      <c r="I121" s="40"/>
      <c r="J121" s="40">
        <v>4247930</v>
      </c>
    </row>
    <row r="122" spans="1:12" s="58" customFormat="1" ht="24" customHeight="1" thickBot="1">
      <c r="A122" s="58" t="s">
        <v>117</v>
      </c>
      <c r="D122" s="43">
        <f>SUM(D120:D121)</f>
        <v>35206755</v>
      </c>
      <c r="E122" s="40"/>
      <c r="F122" s="43">
        <f>SUM(F120:F121)</f>
        <v>38457978</v>
      </c>
      <c r="G122" s="40"/>
      <c r="H122" s="43">
        <f>SUM(H120:H121)</f>
        <v>7892121</v>
      </c>
      <c r="I122" s="40"/>
      <c r="J122" s="43">
        <f>SUM(J120:J121)</f>
        <v>10947277</v>
      </c>
    </row>
    <row r="123" spans="1:12" s="58" customFormat="1" ht="24" customHeight="1" thickTop="1">
      <c r="D123" s="40"/>
      <c r="E123" s="40"/>
      <c r="F123" s="40"/>
      <c r="G123" s="40"/>
      <c r="H123" s="40"/>
      <c r="I123" s="40"/>
      <c r="J123" s="40"/>
    </row>
    <row r="124" spans="1:12" s="58" customFormat="1" ht="24" customHeight="1">
      <c r="D124" s="40"/>
      <c r="E124" s="40"/>
      <c r="F124" s="40"/>
      <c r="G124" s="40"/>
      <c r="H124" s="40"/>
      <c r="I124" s="40"/>
      <c r="J124" s="40"/>
    </row>
    <row r="125" spans="1:12" s="58" customFormat="1" ht="24" customHeight="1">
      <c r="D125" s="40"/>
      <c r="E125" s="40"/>
      <c r="F125" s="40"/>
      <c r="G125" s="40"/>
      <c r="H125" s="40"/>
      <c r="I125" s="40"/>
      <c r="J125" s="40"/>
    </row>
    <row r="126" spans="1:12" s="58" customFormat="1" ht="24" customHeight="1">
      <c r="D126" s="40"/>
      <c r="E126" s="40"/>
      <c r="F126" s="40"/>
      <c r="G126" s="40"/>
      <c r="H126" s="40"/>
      <c r="I126" s="40"/>
      <c r="J126" s="40"/>
    </row>
    <row r="127" spans="1:12" s="58" customFormat="1" ht="24" customHeight="1">
      <c r="D127" s="40"/>
      <c r="E127" s="40"/>
      <c r="F127" s="40"/>
      <c r="G127" s="40"/>
      <c r="H127" s="40"/>
      <c r="I127" s="40"/>
      <c r="J127" s="40"/>
    </row>
    <row r="128" spans="1:12" s="58" customFormat="1" ht="24" customHeight="1">
      <c r="D128" s="40"/>
      <c r="E128" s="40"/>
      <c r="F128" s="40"/>
      <c r="G128" s="40"/>
      <c r="H128" s="40"/>
      <c r="I128" s="40"/>
      <c r="J128" s="40"/>
    </row>
    <row r="129" spans="1:10" s="58" customFormat="1" ht="24" customHeight="1">
      <c r="D129" s="40"/>
      <c r="E129" s="40"/>
      <c r="F129" s="40"/>
      <c r="G129" s="40"/>
      <c r="H129" s="40"/>
      <c r="I129" s="40"/>
      <c r="J129" s="40"/>
    </row>
    <row r="130" spans="1:10" s="58" customFormat="1" ht="24" customHeight="1">
      <c r="D130" s="40"/>
      <c r="E130" s="40"/>
      <c r="F130" s="40"/>
      <c r="G130" s="40"/>
      <c r="H130" s="40"/>
      <c r="I130" s="40"/>
      <c r="J130" s="40"/>
    </row>
    <row r="131" spans="1:10" s="58" customFormat="1" ht="24" customHeight="1">
      <c r="D131" s="40"/>
      <c r="E131" s="40"/>
      <c r="F131" s="40"/>
      <c r="G131" s="40"/>
      <c r="H131" s="40"/>
      <c r="I131" s="40">
        <v>4</v>
      </c>
      <c r="J131" s="40"/>
    </row>
    <row r="132" spans="1:10" s="58" customFormat="1" ht="24" customHeight="1">
      <c r="D132" s="40"/>
      <c r="E132" s="40"/>
      <c r="F132" s="40"/>
      <c r="G132" s="40"/>
      <c r="H132" s="40"/>
      <c r="I132" s="40"/>
      <c r="J132" s="40"/>
    </row>
    <row r="133" spans="1:10" s="58" customFormat="1" ht="24" customHeight="1">
      <c r="D133" s="40"/>
      <c r="E133" s="40"/>
      <c r="F133" s="40"/>
      <c r="G133" s="40"/>
      <c r="H133" s="40"/>
      <c r="I133" s="40"/>
      <c r="J133" s="40"/>
    </row>
    <row r="134" spans="1:10" s="58" customFormat="1" ht="24" customHeight="1">
      <c r="D134" s="40"/>
      <c r="E134" s="40"/>
      <c r="F134" s="40"/>
      <c r="G134" s="40"/>
      <c r="H134" s="40"/>
      <c r="I134" s="40"/>
      <c r="J134" s="40"/>
    </row>
    <row r="135" spans="1:10" ht="24" customHeight="1">
      <c r="A135" s="57" t="s">
        <v>25</v>
      </c>
      <c r="D135" s="24"/>
      <c r="E135" s="24"/>
      <c r="F135" s="24"/>
      <c r="G135" s="24"/>
      <c r="H135" s="24"/>
      <c r="I135" s="24"/>
      <c r="J135" s="24"/>
    </row>
    <row r="136" spans="1:10" ht="24" customHeight="1">
      <c r="D136" s="24"/>
      <c r="E136" s="24"/>
      <c r="F136" s="24"/>
      <c r="G136" s="24"/>
      <c r="H136" s="24"/>
      <c r="I136" s="24"/>
      <c r="J136" s="24"/>
    </row>
    <row r="138" spans="1:10" ht="24" customHeight="1">
      <c r="A138" s="161" t="s">
        <v>26</v>
      </c>
      <c r="B138" s="161"/>
      <c r="C138" s="161"/>
      <c r="D138" s="161"/>
      <c r="E138" s="161"/>
      <c r="F138" s="161"/>
      <c r="G138" s="161"/>
      <c r="H138" s="161"/>
      <c r="I138" s="161"/>
      <c r="J138" s="161"/>
    </row>
    <row r="139" spans="1:10">
      <c r="A139" s="161" t="s">
        <v>27</v>
      </c>
      <c r="B139" s="161"/>
      <c r="C139" s="161"/>
      <c r="D139" s="161"/>
      <c r="E139" s="161"/>
      <c r="F139" s="161"/>
      <c r="G139" s="161"/>
      <c r="H139" s="161"/>
      <c r="I139" s="161"/>
      <c r="J139" s="161"/>
    </row>
  </sheetData>
  <mergeCells count="24">
    <mergeCell ref="A1:J1"/>
    <mergeCell ref="A2:J2"/>
    <mergeCell ref="A3:J3"/>
    <mergeCell ref="D5:J5"/>
    <mergeCell ref="D6:F6"/>
    <mergeCell ref="H6:J6"/>
    <mergeCell ref="A47:J47"/>
    <mergeCell ref="A48:J48"/>
    <mergeCell ref="A49:J49"/>
    <mergeCell ref="A50:J50"/>
    <mergeCell ref="A51:J51"/>
    <mergeCell ref="D53:J53"/>
    <mergeCell ref="D54:F54"/>
    <mergeCell ref="H54:J54"/>
    <mergeCell ref="A93:J93"/>
    <mergeCell ref="A94:J94"/>
    <mergeCell ref="A138:J138"/>
    <mergeCell ref="A139:J139"/>
    <mergeCell ref="A95:J95"/>
    <mergeCell ref="A96:J96"/>
    <mergeCell ref="A97:J97"/>
    <mergeCell ref="D99:J99"/>
    <mergeCell ref="D100:F100"/>
    <mergeCell ref="H100:J100"/>
  </mergeCells>
  <printOptions horizontalCentered="1"/>
  <pageMargins left="0.8" right="0.3" top="1" bottom="0.5" header="0.5" footer="0.5"/>
  <pageSetup paperSize="9" scale="65" orientation="portrait" blackAndWhite="1" r:id="rId1"/>
  <headerFooter alignWithMargins="0"/>
  <rowBreaks count="2" manualBreakCount="2">
    <brk id="48" max="16383" man="1"/>
    <brk id="94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Balance sheet</vt:lpstr>
      <vt:lpstr>Profit and loss</vt:lpstr>
      <vt:lpstr>SE-Conso</vt:lpstr>
      <vt:lpstr>SE-Separate</vt:lpstr>
      <vt:lpstr>Cash flow</vt:lpstr>
      <vt:lpstr>'Balance sheet'!Print_Area</vt:lpstr>
      <vt:lpstr>'Cash flow'!Print_Area</vt:lpstr>
      <vt:lpstr>'Profit and loss'!Print_Area</vt:lpstr>
      <vt:lpstr>'SE-Conso'!Print_Area</vt:lpstr>
      <vt:lpstr>'SE-Separate'!Print_Area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nthanasomboon@deloitte.com</dc:creator>
  <cp:lastModifiedBy>skonglapamnuay@deloitte.com</cp:lastModifiedBy>
  <cp:lastPrinted>2025-03-02T03:17:33Z</cp:lastPrinted>
  <dcterms:created xsi:type="dcterms:W3CDTF">2018-02-19T07:23:59Z</dcterms:created>
  <dcterms:modified xsi:type="dcterms:W3CDTF">2025-03-02T06:00:35Z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2021-11-26T13:01:03Z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4815551f-936d-4685-a568-1d5f7a60235d</vt:lpwstr>
  </property>
  <property fmtid="{D5CDD505-2E9C-101B-9397-08002B2CF9AE}" pid="8" name="MSIP_Label_ea60d57e-af5b-4752-ac57-3e4f28ca11dc_ContentBits">
    <vt:lpwstr>0</vt:lpwstr>
  </property>
</Properties>
</file>